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410" windowWidth="12300" windowHeight="9105" activeTab="4"/>
  </bookViews>
  <sheets>
    <sheet name="BOM" sheetId="1" r:id="rId1"/>
    <sheet name="massofcomponents" sheetId="2" r:id="rId2"/>
    <sheet name="INSTRUCTIONS" sheetId="3" r:id="rId3"/>
    <sheet name="EXAMPLE" sheetId="4" r:id="rId4"/>
    <sheet name="DATABASE" sheetId="5" r:id="rId5"/>
  </sheets>
  <definedNames>
    <definedName name="_xlnm.Print_Area">'DATABASE'!$A$1:$M$19</definedName>
  </definedNames>
  <calcPr fullCalcOnLoad="1"/>
</workbook>
</file>

<file path=xl/comments1.xml><?xml version="1.0" encoding="utf-8"?>
<comments xmlns="http://schemas.openxmlformats.org/spreadsheetml/2006/main">
  <authors>
    <author>GE GRC Wiegman</author>
  </authors>
  <commentList>
    <comment ref="G66" authorId="0">
      <text>
        <r>
          <rPr>
            <b/>
            <sz val="8"/>
            <rFont val="Tahoma"/>
            <family val="0"/>
          </rPr>
          <t>Wiegman:
Mass of Laminations or Soft Mag Mat (kg)</t>
        </r>
      </text>
    </comment>
    <comment ref="G70" authorId="0">
      <text>
        <r>
          <rPr>
            <b/>
            <sz val="8"/>
            <rFont val="Tahoma"/>
            <family val="0"/>
          </rPr>
          <t xml:space="preserve">Wiegman:
Mass of Laminations or Soft Mag Mat (kg)
</t>
        </r>
      </text>
    </comment>
    <comment ref="I66" authorId="0">
      <text>
        <r>
          <rPr>
            <b/>
            <sz val="8"/>
            <rFont val="Tahoma"/>
            <family val="0"/>
          </rPr>
          <t>Wiegman:
Mass of copper in design
(kg)</t>
        </r>
      </text>
    </comment>
    <comment ref="I70" authorId="0">
      <text>
        <r>
          <rPr>
            <b/>
            <sz val="8"/>
            <rFont val="Tahoma"/>
            <family val="0"/>
          </rPr>
          <t>Wiegman:
Mass of copper in design
(kg)</t>
        </r>
      </text>
    </comment>
    <comment ref="A83" authorId="0">
      <text>
        <r>
          <rPr>
            <b/>
            <sz val="8"/>
            <rFont val="Tahoma"/>
            <family val="0"/>
          </rPr>
          <t>Wiegman:
Can not support less than 500 RPM, looses lubrication</t>
        </r>
      </text>
    </comment>
    <comment ref="A84" authorId="0">
      <text>
        <r>
          <rPr>
            <b/>
            <sz val="8"/>
            <rFont val="Tahoma"/>
            <family val="0"/>
          </rPr>
          <t>Wiegman:
Supports from 50 to 5000 RPM</t>
        </r>
      </text>
    </comment>
    <comment ref="A76" authorId="0">
      <text>
        <r>
          <rPr>
            <b/>
            <sz val="8"/>
            <rFont val="Tahoma"/>
            <family val="0"/>
          </rPr>
          <t>Wiegman:
Steel rotor wrapper for magnet retention a t speeds &gt;3000 RPM</t>
        </r>
      </text>
    </comment>
    <comment ref="K86" authorId="0">
      <text>
        <r>
          <rPr>
            <b/>
            <sz val="8"/>
            <rFont val="Tahoma"/>
            <family val="0"/>
          </rPr>
          <t xml:space="preserve">Wiegman:
reduced from 20% 
cost adder to 5%
</t>
        </r>
      </text>
    </comment>
    <comment ref="K87" authorId="0">
      <text>
        <r>
          <rPr>
            <b/>
            <sz val="8"/>
            <rFont val="Tahoma"/>
            <family val="0"/>
          </rPr>
          <t xml:space="preserve">Wiegman:
reduced from 15% 
to 5% cost adder
</t>
        </r>
      </text>
    </comment>
    <comment ref="G67" authorId="0">
      <text>
        <r>
          <rPr>
            <b/>
            <sz val="8"/>
            <rFont val="Tahoma"/>
            <family val="0"/>
          </rPr>
          <t>Wiegman:
Mass of Magnetic Material (kg)</t>
        </r>
      </text>
    </comment>
    <comment ref="I67" authorId="0">
      <text>
        <r>
          <rPr>
            <b/>
            <sz val="8"/>
            <rFont val="Tahoma"/>
            <family val="0"/>
          </rPr>
          <t>Wiegman:
Mass of copper in design
(kg)</t>
        </r>
      </text>
    </comment>
    <comment ref="G68" authorId="0">
      <text>
        <r>
          <rPr>
            <b/>
            <sz val="8"/>
            <rFont val="Tahoma"/>
            <family val="0"/>
          </rPr>
          <t>Wiegman:
Mass of Magnetic Material (kg)</t>
        </r>
      </text>
    </comment>
    <comment ref="I68" authorId="0">
      <text>
        <r>
          <rPr>
            <b/>
            <sz val="8"/>
            <rFont val="Tahoma"/>
            <family val="0"/>
          </rPr>
          <t>Wiegman:
Mass of copper in design
(kg)</t>
        </r>
      </text>
    </comment>
    <comment ref="G69" authorId="0">
      <text>
        <r>
          <rPr>
            <b/>
            <sz val="8"/>
            <rFont val="Tahoma"/>
            <family val="0"/>
          </rPr>
          <t xml:space="preserve">Wiegman:
Mass of Laminations or Soft Mag Mat (kg)
</t>
        </r>
      </text>
    </comment>
    <comment ref="I69" authorId="0">
      <text>
        <r>
          <rPr>
            <b/>
            <sz val="8"/>
            <rFont val="Tahoma"/>
            <family val="0"/>
          </rPr>
          <t>Wiegman:
Mass of copper in design
(kg)</t>
        </r>
      </text>
    </comment>
  </commentList>
</comments>
</file>

<file path=xl/comments4.xml><?xml version="1.0" encoding="utf-8"?>
<comments xmlns="http://schemas.openxmlformats.org/spreadsheetml/2006/main">
  <authors>
    <author>GE GRC Wiegman</author>
  </authors>
  <commentList>
    <comment ref="G66" authorId="0">
      <text>
        <r>
          <rPr>
            <b/>
            <sz val="8"/>
            <rFont val="Tahoma"/>
            <family val="0"/>
          </rPr>
          <t>Wiegman:
Mass of Laminations or Soft Mag Mat (kg)</t>
        </r>
      </text>
    </comment>
    <comment ref="I66" authorId="0">
      <text>
        <r>
          <rPr>
            <b/>
            <sz val="8"/>
            <rFont val="Tahoma"/>
            <family val="0"/>
          </rPr>
          <t>Wiegman:
Mass of copper in design
(kg)</t>
        </r>
      </text>
    </comment>
    <comment ref="G67" authorId="0">
      <text>
        <r>
          <rPr>
            <b/>
            <sz val="8"/>
            <rFont val="Tahoma"/>
            <family val="0"/>
          </rPr>
          <t>Wiegman:
Mass of Magnetic Material (kg)</t>
        </r>
      </text>
    </comment>
    <comment ref="I67" authorId="0">
      <text>
        <r>
          <rPr>
            <b/>
            <sz val="8"/>
            <rFont val="Tahoma"/>
            <family val="0"/>
          </rPr>
          <t>Wiegman:
Mass of copper in design
(kg)</t>
        </r>
      </text>
    </comment>
    <comment ref="G68" authorId="0">
      <text>
        <r>
          <rPr>
            <b/>
            <sz val="8"/>
            <rFont val="Tahoma"/>
            <family val="0"/>
          </rPr>
          <t>Wiegman:
Mass of Magnetic Material (kg)</t>
        </r>
      </text>
    </comment>
    <comment ref="I68" authorId="0">
      <text>
        <r>
          <rPr>
            <b/>
            <sz val="8"/>
            <rFont val="Tahoma"/>
            <family val="0"/>
          </rPr>
          <t>Wiegman:
Mass of copper in design
(kg)</t>
        </r>
      </text>
    </comment>
    <comment ref="G69" authorId="0">
      <text>
        <r>
          <rPr>
            <b/>
            <sz val="8"/>
            <rFont val="Tahoma"/>
            <family val="0"/>
          </rPr>
          <t xml:space="preserve">Wiegman:
Mass of Laminations or Soft Mag Mat (kg)
</t>
        </r>
      </text>
    </comment>
    <comment ref="I69" authorId="0">
      <text>
        <r>
          <rPr>
            <b/>
            <sz val="8"/>
            <rFont val="Tahoma"/>
            <family val="0"/>
          </rPr>
          <t>Wiegman:
Mass of copper in design
(kg)</t>
        </r>
      </text>
    </comment>
    <comment ref="G70" authorId="0">
      <text>
        <r>
          <rPr>
            <b/>
            <sz val="8"/>
            <rFont val="Tahoma"/>
            <family val="0"/>
          </rPr>
          <t xml:space="preserve">Wiegman:
Mass of Laminations or Soft Mag Mat (kg)
</t>
        </r>
      </text>
    </comment>
    <comment ref="I70" authorId="0">
      <text>
        <r>
          <rPr>
            <b/>
            <sz val="8"/>
            <rFont val="Tahoma"/>
            <family val="0"/>
          </rPr>
          <t>Wiegman:
Mass of copper in design
(kg)</t>
        </r>
      </text>
    </comment>
    <comment ref="A76" authorId="0">
      <text>
        <r>
          <rPr>
            <b/>
            <sz val="8"/>
            <rFont val="Tahoma"/>
            <family val="0"/>
          </rPr>
          <t>Wiegman:
Steel rotor wrapper for magnet retention a t speeds &gt;3000 RPM</t>
        </r>
      </text>
    </comment>
    <comment ref="A83" authorId="0">
      <text>
        <r>
          <rPr>
            <b/>
            <sz val="8"/>
            <rFont val="Tahoma"/>
            <family val="0"/>
          </rPr>
          <t>Wiegman:
Can not support less than 500 RPM, looses lubrication</t>
        </r>
      </text>
    </comment>
    <comment ref="A84" authorId="0">
      <text>
        <r>
          <rPr>
            <b/>
            <sz val="8"/>
            <rFont val="Tahoma"/>
            <family val="0"/>
          </rPr>
          <t>Wiegman:
Supports from 50 to 5000 RPM</t>
        </r>
      </text>
    </comment>
    <comment ref="K86" authorId="0">
      <text>
        <r>
          <rPr>
            <b/>
            <sz val="8"/>
            <rFont val="Tahoma"/>
            <family val="0"/>
          </rPr>
          <t xml:space="preserve">Wiegman:
reduced from 20% 
cost adder to 5%
</t>
        </r>
      </text>
    </comment>
    <comment ref="K87" authorId="0">
      <text>
        <r>
          <rPr>
            <b/>
            <sz val="8"/>
            <rFont val="Tahoma"/>
            <family val="0"/>
          </rPr>
          <t xml:space="preserve">Wiegman:
reduced from 15% 
to 5% cost adder
</t>
        </r>
      </text>
    </comment>
  </commentList>
</comments>
</file>

<file path=xl/sharedStrings.xml><?xml version="1.0" encoding="utf-8"?>
<sst xmlns="http://schemas.openxmlformats.org/spreadsheetml/2006/main" count="537" uniqueCount="168">
  <si>
    <t>DEVICE</t>
  </si>
  <si>
    <t>DIODE</t>
  </si>
  <si>
    <t>DIODE - DUAL MODULE</t>
  </si>
  <si>
    <t>IGBT</t>
  </si>
  <si>
    <t>TRANSISTOR</t>
  </si>
  <si>
    <t>MOSFET</t>
  </si>
  <si>
    <t>MOSFET - SINGLE MODULE</t>
  </si>
  <si>
    <t>SCR</t>
  </si>
  <si>
    <t>CAP (ALUM)</t>
  </si>
  <si>
    <t>CAP (FILM)</t>
  </si>
  <si>
    <t>POWER RESISTOR</t>
  </si>
  <si>
    <t>CHOKE</t>
  </si>
  <si>
    <t>CONTACTORS</t>
  </si>
  <si>
    <t>LOSSES</t>
  </si>
  <si>
    <t xml:space="preserve">OTHER (EXPLAIN) </t>
  </si>
  <si>
    <t>TOTAL</t>
  </si>
  <si>
    <t xml:space="preserve">UNIVERSITY: </t>
  </si>
  <si>
    <t xml:space="preserve">NAME OF MAIN CONTACT: </t>
  </si>
  <si>
    <t xml:space="preserve">PROJECT NAME: </t>
  </si>
  <si>
    <t xml:space="preserve">DATE: </t>
  </si>
  <si>
    <t>QTY</t>
  </si>
  <si>
    <t>DESIG</t>
  </si>
  <si>
    <t>UNIT</t>
  </si>
  <si>
    <t>MEASURE</t>
  </si>
  <si>
    <t>uF</t>
  </si>
  <si>
    <t>W</t>
  </si>
  <si>
    <t>UH</t>
  </si>
  <si>
    <t>VOLT</t>
  </si>
  <si>
    <t>(Vpk)</t>
  </si>
  <si>
    <t>(Vrms)</t>
  </si>
  <si>
    <t>CUR</t>
  </si>
  <si>
    <t>(Avg)</t>
  </si>
  <si>
    <t>(Arms)</t>
  </si>
  <si>
    <t>COST</t>
  </si>
  <si>
    <t>EXTENDED</t>
  </si>
  <si>
    <t>The spreadsheet translate circuit requirements into cost.  While the contestants might be able to find a lower cost component for their application, on a comparative basis, the design with the lowest power processing requirements will have the lowest relative cost.</t>
  </si>
  <si>
    <t xml:space="preserve">The control circuit and packaging are given as percentage values.  As a matter of practicality, power circuits usually dominate the cost in inverters at the multi-kilowatt power levels.  There are subjective areas in the judging form to reward contestants that have used creative means to offset cost issues. </t>
  </si>
  <si>
    <t>XYZ UNIVERSITY</t>
  </si>
  <si>
    <t>TIPPY TWO</t>
  </si>
  <si>
    <t>PESC INVERTER</t>
  </si>
  <si>
    <t>D1,2</t>
  </si>
  <si>
    <t>D3,4</t>
  </si>
  <si>
    <t>D5,6</t>
  </si>
  <si>
    <t>D7,8</t>
  </si>
  <si>
    <t>Q1,2,3,4</t>
  </si>
  <si>
    <t>Q5</t>
  </si>
  <si>
    <t>Q6</t>
  </si>
  <si>
    <t>Q7</t>
  </si>
  <si>
    <t>Q8</t>
  </si>
  <si>
    <t>SCR1</t>
  </si>
  <si>
    <t>C1,2</t>
  </si>
  <si>
    <t>C3</t>
  </si>
  <si>
    <t>C4</t>
  </si>
  <si>
    <t>C5,6,7,8</t>
  </si>
  <si>
    <t>C9</t>
  </si>
  <si>
    <t>C10</t>
  </si>
  <si>
    <t>R1</t>
  </si>
  <si>
    <t>R2</t>
  </si>
  <si>
    <t>T1</t>
  </si>
  <si>
    <t>IGBT - DUAL MODULE</t>
  </si>
  <si>
    <t>POWER RESISTORS</t>
  </si>
  <si>
    <t>PARM1</t>
  </si>
  <si>
    <t>A</t>
  </si>
  <si>
    <t>UF</t>
  </si>
  <si>
    <t>PART A</t>
  </si>
  <si>
    <t>PARM2</t>
  </si>
  <si>
    <t>V</t>
  </si>
  <si>
    <t>VAC</t>
  </si>
  <si>
    <t>COST A</t>
  </si>
  <si>
    <t>DATABASE INPUT</t>
  </si>
  <si>
    <t>FACTOR A</t>
  </si>
  <si>
    <t>COST B</t>
  </si>
  <si>
    <t>PART B</t>
  </si>
  <si>
    <t>FACTOR B</t>
  </si>
  <si>
    <t>kg copper</t>
  </si>
  <si>
    <t>60 Hz TRANSFORMER</t>
  </si>
  <si>
    <t>Rotor Retaining Shrowd</t>
  </si>
  <si>
    <t>60 Hz INDUCTOR</t>
  </si>
  <si>
    <t>MAG (HF Ferrite)</t>
  </si>
  <si>
    <t>MAG (Laminations)</t>
  </si>
  <si>
    <t>Aluminum Die Castings</t>
  </si>
  <si>
    <t>kg of Al</t>
  </si>
  <si>
    <t>Bearings (Sleave)</t>
  </si>
  <si>
    <t>Bearings (Ball Bearings)</t>
  </si>
  <si>
    <t>CIR. BOARD (4 Layer)</t>
  </si>
  <si>
    <t>CIR. BOARD (1 Layer)</t>
  </si>
  <si>
    <t>CIR. BOARD (2 Layer)</t>
  </si>
  <si>
    <t>MAGNETS (Ferrite)</t>
  </si>
  <si>
    <t>MAGNETS (Neo)</t>
  </si>
  <si>
    <t>kg of Neo</t>
  </si>
  <si>
    <t>kg of Ferrite</t>
  </si>
  <si>
    <t>kg of Si-steel</t>
  </si>
  <si>
    <t>Ferrite Magnets</t>
  </si>
  <si>
    <t>Ferrite Core Pieces</t>
  </si>
  <si>
    <t>Laminations, with scrap</t>
  </si>
  <si>
    <t>Aluminium Die Casting</t>
  </si>
  <si>
    <t>Neodimium Magnets</t>
  </si>
  <si>
    <t>Circuit Boards (1 layer)</t>
  </si>
  <si>
    <t>Circuit Boards (2 layer)</t>
  </si>
  <si>
    <t>Circuit Boards (4 layer)</t>
  </si>
  <si>
    <t>$/kg</t>
  </si>
  <si>
    <t>Copper Wire and Foil</t>
  </si>
  <si>
    <t>per bearing</t>
  </si>
  <si>
    <t>Bearing (ball, roller)</t>
  </si>
  <si>
    <t>Bearing (sleeve)</t>
  </si>
  <si>
    <t>note</t>
  </si>
  <si>
    <t>Mass</t>
  </si>
  <si>
    <t>(kg)</t>
  </si>
  <si>
    <t>TRANSFORMER (60Hz)</t>
  </si>
  <si>
    <t>Mass and Area Costing</t>
  </si>
  <si>
    <t>Stainless Steel Shrowd</t>
  </si>
  <si>
    <t>Area</t>
  </si>
  <si>
    <t>(sq.in.)</t>
  </si>
  <si>
    <t>CONTROLS, Programming, Layout, Revision Managment</t>
  </si>
  <si>
    <t>PACKAGING, Enclosure, Parts Mounting, Parts Management</t>
  </si>
  <si>
    <t>Rubber Isolation</t>
  </si>
  <si>
    <t>sq.cm</t>
  </si>
  <si>
    <t>cu. cm</t>
  </si>
  <si>
    <t>Area/Vol Scaled Devices</t>
  </si>
  <si>
    <t xml:space="preserve">Rubber Isolation </t>
  </si>
  <si>
    <t>$/cubic cm</t>
  </si>
  <si>
    <t>Other Motor Devices</t>
  </si>
  <si>
    <t>L1</t>
  </si>
  <si>
    <t>L2</t>
  </si>
  <si>
    <t>L3</t>
  </si>
  <si>
    <t>$/sq.cm</t>
  </si>
  <si>
    <t>volume</t>
  </si>
  <si>
    <t>area</t>
  </si>
  <si>
    <t>mass</t>
  </si>
  <si>
    <t>per</t>
  </si>
  <si>
    <t>Powdered Iron</t>
  </si>
  <si>
    <t>Cool Mu cores</t>
  </si>
  <si>
    <t>&lt;300 kHz</t>
  </si>
  <si>
    <t>&lt;100 kHz</t>
  </si>
  <si>
    <t>&lt;1 kHz</t>
  </si>
  <si>
    <t>MAG (HF Powdered Iron)</t>
  </si>
  <si>
    <t>MAG (HF Cool Mu)</t>
  </si>
  <si>
    <t>kg of Powdered Iron</t>
  </si>
  <si>
    <t>kg of Cool Mu</t>
  </si>
  <si>
    <t>MAG (Soft Mag Material)</t>
  </si>
  <si>
    <t>kg of SMC</t>
  </si>
  <si>
    <t>Soft Mag Composites</t>
  </si>
  <si>
    <t xml:space="preserve">Mass Scaled </t>
  </si>
  <si>
    <t>Electromagnetic Devices</t>
  </si>
  <si>
    <t>includes some scrap return</t>
  </si>
  <si>
    <t xml:space="preserve">&lt;1 kHz </t>
  </si>
  <si>
    <t>&lt;50 kHz</t>
  </si>
  <si>
    <t>shape dependent</t>
  </si>
  <si>
    <t>toroids</t>
  </si>
  <si>
    <t>end shells</t>
  </si>
  <si>
    <t>Motor</t>
  </si>
  <si>
    <t>LOSSES (Inverter or Motor)</t>
  </si>
  <si>
    <t>Inverter and Motor Costing Spreadsheet</t>
  </si>
  <si>
    <t>HLNW 5/03</t>
  </si>
  <si>
    <t>2005 FUTURE ENERGY CHALLENGE</t>
  </si>
  <si>
    <t>MASS</t>
  </si>
  <si>
    <t>COMPONENT</t>
  </si>
  <si>
    <t>(KG)</t>
  </si>
  <si>
    <t>MAGNETIC COMPONENTS</t>
  </si>
  <si>
    <t>PRINTED CIRCUIT BOARDS</t>
  </si>
  <si>
    <t>CAPACITORS</t>
  </si>
  <si>
    <t>COPPER/CONDUCTORS</t>
  </si>
  <si>
    <t>TOTAL MASS OF DESIGN</t>
  </si>
  <si>
    <t>ELECTRIC MACHINES</t>
  </si>
  <si>
    <t>The purpose for the 2005 Future Energy Challenge Topic A is to develop a functional and cost-effective design for a motor/drive for home appliance applications.  The challenge for the judging team was to devise a method to judge cost that would be independent of market trends, purchasing power, derating factors, volume levels, etc.  This spreadsheet attempts to make an equal cost comparison.</t>
  </si>
  <si>
    <t xml:space="preserve">The judging members of the 2005 Future Energy Challenge thanks all of the contestants for their participation in this contest. </t>
  </si>
  <si>
    <t>Use of the spreadsheet is simple.  Each component in the Bill of Materials (BOM) has areas requiring definition.  Assign a designation for each component in the power circuit and machine and fill in the salient component parameters with "measured" circuit parameters.  For components having identical ratings, use quantities greater than one.  Do not use actual device ratings.  An example is used for reference. In parallel with completing a bill of materials, a second worksheet is to determine the overall mass of your design. We ask that you list the mass (kg) of your design's primary components (i.e. magnetic components, power capacitors, printed circuit boards, etc).</t>
  </si>
  <si>
    <t>$1.20 material, $5.00 compression costs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</si>
</sst>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quot;$&quot;#,##0.000_);[Red]\(&quot;$&quot;#,##0.000\)"/>
  </numFmts>
  <fonts count="13">
    <font>
      <sz val="12"/>
      <name val="Arial"/>
      <family val="0"/>
    </font>
    <font>
      <b/>
      <sz val="10"/>
      <name val="Arial"/>
      <family val="0"/>
    </font>
    <font>
      <i/>
      <sz val="10"/>
      <name val="Arial"/>
      <family val="0"/>
    </font>
    <font>
      <b/>
      <i/>
      <sz val="10"/>
      <name val="Arial"/>
      <family val="0"/>
    </font>
    <font>
      <b/>
      <sz val="18"/>
      <name val="Arial"/>
      <family val="0"/>
    </font>
    <font>
      <b/>
      <sz val="12"/>
      <name val="Arial"/>
      <family val="0"/>
    </font>
    <font>
      <b/>
      <sz val="8"/>
      <name val="Tahoma"/>
      <family val="0"/>
    </font>
    <font>
      <sz val="10"/>
      <name val="Arial"/>
      <family val="2"/>
    </font>
    <font>
      <sz val="12"/>
      <color indexed="10"/>
      <name val="Arial"/>
      <family val="2"/>
    </font>
    <font>
      <sz val="12"/>
      <color indexed="12"/>
      <name val="Arial"/>
      <family val="2"/>
    </font>
    <font>
      <i/>
      <sz val="12"/>
      <name val="Arial"/>
      <family val="2"/>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8">
    <border>
      <left/>
      <right/>
      <top/>
      <bottom/>
      <diagonal/>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border>
    <border>
      <left style="medium"/>
      <right style="medium"/>
      <top style="medium"/>
      <bottom style="medium"/>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84">
    <xf numFmtId="0" fontId="0" fillId="0" borderId="0" xfId="0" applyAlignment="1">
      <alignment/>
    </xf>
    <xf numFmtId="0" fontId="0" fillId="0" borderId="0" xfId="0" applyNumberFormat="1" applyFont="1" applyAlignment="1">
      <alignment/>
    </xf>
    <xf numFmtId="0" fontId="0" fillId="0" borderId="0" xfId="0" applyNumberFormat="1" applyAlignment="1">
      <alignment/>
    </xf>
    <xf numFmtId="0" fontId="4" fillId="0" borderId="0" xfId="0" applyNumberFormat="1" applyFont="1" applyAlignment="1">
      <alignment/>
    </xf>
    <xf numFmtId="2" fontId="0" fillId="0" borderId="0" xfId="0" applyNumberFormat="1" applyAlignment="1">
      <alignment/>
    </xf>
    <xf numFmtId="0" fontId="0" fillId="0" borderId="0" xfId="0" applyNumberFormat="1" applyFont="1" applyAlignment="1">
      <alignment/>
    </xf>
    <xf numFmtId="0" fontId="5" fillId="0" borderId="0" xfId="0" applyNumberFormat="1" applyFont="1" applyAlignment="1">
      <alignment/>
    </xf>
    <xf numFmtId="2" fontId="0" fillId="0" borderId="0" xfId="0" applyNumberFormat="1" applyFont="1" applyAlignment="1">
      <alignment/>
    </xf>
    <xf numFmtId="0" fontId="0" fillId="0" borderId="0" xfId="0" applyNumberFormat="1" applyFont="1" applyAlignment="1">
      <alignment horizontal="right"/>
    </xf>
    <xf numFmtId="0" fontId="0" fillId="0" borderId="1" xfId="0" applyNumberFormat="1" applyFont="1" applyAlignment="1">
      <alignment/>
    </xf>
    <xf numFmtId="0" fontId="0" fillId="0" borderId="0" xfId="0" applyNumberFormat="1" applyFont="1" applyAlignment="1">
      <alignment horizontal="right"/>
    </xf>
    <xf numFmtId="0" fontId="5" fillId="0" borderId="1" xfId="0" applyNumberFormat="1" applyFont="1" applyAlignment="1">
      <alignment/>
    </xf>
    <xf numFmtId="0" fontId="5" fillId="0" borderId="2" xfId="0" applyNumberFormat="1" applyFont="1" applyAlignment="1">
      <alignment/>
    </xf>
    <xf numFmtId="0" fontId="5" fillId="0" borderId="2" xfId="0" applyNumberFormat="1" applyFont="1" applyAlignment="1">
      <alignment horizontal="right"/>
    </xf>
    <xf numFmtId="2" fontId="5" fillId="0" borderId="2" xfId="0" applyNumberFormat="1" applyFont="1" applyAlignment="1">
      <alignment horizontal="right"/>
    </xf>
    <xf numFmtId="0" fontId="0" fillId="0" borderId="3" xfId="0" applyNumberFormat="1" applyAlignment="1">
      <alignment/>
    </xf>
    <xf numFmtId="0" fontId="5" fillId="0" borderId="3" xfId="0" applyNumberFormat="1" applyFont="1" applyAlignment="1">
      <alignment/>
    </xf>
    <xf numFmtId="0" fontId="5" fillId="0" borderId="3" xfId="0" applyNumberFormat="1" applyFont="1" applyAlignment="1">
      <alignment horizontal="right"/>
    </xf>
    <xf numFmtId="2" fontId="5" fillId="0" borderId="3" xfId="0" applyNumberFormat="1" applyFont="1" applyAlignment="1">
      <alignment horizontal="right"/>
    </xf>
    <xf numFmtId="0" fontId="0" fillId="2" borderId="1" xfId="0" applyNumberFormat="1" applyFont="1" applyFill="1" applyAlignment="1">
      <alignment/>
    </xf>
    <xf numFmtId="0" fontId="0" fillId="0" borderId="1" xfId="0" applyNumberFormat="1" applyAlignment="1">
      <alignment/>
    </xf>
    <xf numFmtId="2" fontId="0" fillId="2" borderId="1" xfId="0" applyNumberFormat="1" applyFont="1" applyFill="1" applyAlignment="1">
      <alignment/>
    </xf>
    <xf numFmtId="0" fontId="0" fillId="2" borderId="0" xfId="0" applyNumberFormat="1" applyFont="1" applyFill="1" applyAlignment="1">
      <alignment/>
    </xf>
    <xf numFmtId="2" fontId="0" fillId="2" borderId="0" xfId="0" applyNumberFormat="1" applyFont="1" applyFill="1" applyAlignment="1">
      <alignment/>
    </xf>
    <xf numFmtId="0" fontId="0" fillId="0" borderId="0" xfId="0" applyNumberFormat="1" applyFont="1" applyAlignment="1">
      <alignment/>
    </xf>
    <xf numFmtId="0" fontId="0" fillId="0" borderId="0" xfId="0" applyNumberFormat="1" applyFont="1" applyAlignment="1">
      <alignment wrapText="1"/>
    </xf>
    <xf numFmtId="15" fontId="0" fillId="0" borderId="1" xfId="0" applyNumberFormat="1" applyFont="1" applyAlignment="1">
      <alignment/>
    </xf>
    <xf numFmtId="2" fontId="5" fillId="0" borderId="0" xfId="0" applyNumberFormat="1" applyFont="1" applyAlignment="1">
      <alignment/>
    </xf>
    <xf numFmtId="0" fontId="5" fillId="0" borderId="0" xfId="0" applyNumberFormat="1" applyFont="1" applyAlignment="1">
      <alignment/>
    </xf>
    <xf numFmtId="2" fontId="0" fillId="0" borderId="1" xfId="0" applyNumberFormat="1" applyAlignment="1">
      <alignment/>
    </xf>
    <xf numFmtId="0" fontId="7" fillId="2" borderId="0" xfId="0" applyNumberFormat="1" applyFont="1" applyFill="1" applyAlignment="1">
      <alignment horizontal="right"/>
    </xf>
    <xf numFmtId="8" fontId="7" fillId="2" borderId="0" xfId="0" applyNumberFormat="1" applyFont="1" applyFill="1" applyAlignment="1">
      <alignment horizontal="right"/>
    </xf>
    <xf numFmtId="8" fontId="0" fillId="0" borderId="0" xfId="0" applyNumberFormat="1" applyFont="1" applyAlignment="1">
      <alignment/>
    </xf>
    <xf numFmtId="0" fontId="0" fillId="0" borderId="0" xfId="0" applyNumberFormat="1" applyFont="1" applyAlignment="1">
      <alignment/>
    </xf>
    <xf numFmtId="164" fontId="0" fillId="0" borderId="0" xfId="0" applyNumberFormat="1" applyFont="1" applyAlignment="1">
      <alignment/>
    </xf>
    <xf numFmtId="2" fontId="0" fillId="2" borderId="0" xfId="0" applyNumberFormat="1" applyFont="1" applyFill="1" applyBorder="1" applyAlignment="1">
      <alignment/>
    </xf>
    <xf numFmtId="0" fontId="1" fillId="0" borderId="2" xfId="0" applyNumberFormat="1" applyFont="1" applyAlignment="1">
      <alignment/>
    </xf>
    <xf numFmtId="0" fontId="1" fillId="0" borderId="2" xfId="0" applyNumberFormat="1" applyFont="1" applyAlignment="1">
      <alignment horizontal="right"/>
    </xf>
    <xf numFmtId="2" fontId="1" fillId="0" borderId="2" xfId="0" applyNumberFormat="1" applyFont="1" applyAlignment="1">
      <alignment horizontal="right"/>
    </xf>
    <xf numFmtId="0" fontId="1" fillId="0" borderId="3" xfId="0" applyNumberFormat="1" applyFont="1" applyAlignment="1">
      <alignment/>
    </xf>
    <xf numFmtId="0" fontId="1" fillId="0" borderId="3" xfId="0" applyNumberFormat="1" applyFont="1" applyAlignment="1">
      <alignment horizontal="right"/>
    </xf>
    <xf numFmtId="2" fontId="1" fillId="0" borderId="3" xfId="0" applyNumberFormat="1" applyFont="1" applyAlignment="1">
      <alignment horizontal="right"/>
    </xf>
    <xf numFmtId="0" fontId="1" fillId="0" borderId="2" xfId="0" applyNumberFormat="1" applyFont="1" applyBorder="1" applyAlignment="1">
      <alignment/>
    </xf>
    <xf numFmtId="0" fontId="1" fillId="0" borderId="2" xfId="0" applyNumberFormat="1" applyFont="1" applyBorder="1" applyAlignment="1">
      <alignment horizontal="right"/>
    </xf>
    <xf numFmtId="2" fontId="1" fillId="0" borderId="2" xfId="0" applyNumberFormat="1" applyFont="1" applyBorder="1" applyAlignment="1">
      <alignment horizontal="right"/>
    </xf>
    <xf numFmtId="2" fontId="1" fillId="0" borderId="4" xfId="0" applyNumberFormat="1" applyFont="1" applyBorder="1" applyAlignment="1">
      <alignment horizontal="right"/>
    </xf>
    <xf numFmtId="0" fontId="1" fillId="0" borderId="5" xfId="0" applyNumberFormat="1" applyFont="1" applyBorder="1" applyAlignment="1">
      <alignment/>
    </xf>
    <xf numFmtId="0" fontId="1" fillId="0" borderId="5" xfId="0" applyNumberFormat="1" applyFont="1" applyBorder="1" applyAlignment="1">
      <alignment horizontal="right"/>
    </xf>
    <xf numFmtId="2" fontId="1" fillId="0" borderId="5" xfId="0" applyNumberFormat="1" applyFont="1" applyBorder="1" applyAlignment="1">
      <alignment horizontal="right"/>
    </xf>
    <xf numFmtId="2" fontId="1" fillId="0" borderId="6" xfId="0" applyNumberFormat="1" applyFont="1" applyBorder="1" applyAlignment="1">
      <alignment horizontal="right"/>
    </xf>
    <xf numFmtId="0" fontId="0" fillId="2" borderId="7" xfId="0" applyNumberFormat="1" applyFont="1" applyFill="1" applyBorder="1" applyAlignment="1">
      <alignment/>
    </xf>
    <xf numFmtId="0" fontId="0" fillId="0" borderId="7" xfId="0" applyNumberFormat="1" applyBorder="1" applyAlignment="1">
      <alignment/>
    </xf>
    <xf numFmtId="2" fontId="0" fillId="2" borderId="7" xfId="0" applyNumberFormat="1" applyFont="1" applyFill="1" applyBorder="1" applyAlignment="1">
      <alignment/>
    </xf>
    <xf numFmtId="2" fontId="0" fillId="0" borderId="7" xfId="0" applyNumberFormat="1" applyBorder="1" applyAlignment="1">
      <alignment/>
    </xf>
    <xf numFmtId="0" fontId="0" fillId="0" borderId="0" xfId="0" applyNumberFormat="1" applyFill="1" applyBorder="1" applyAlignment="1">
      <alignment/>
    </xf>
    <xf numFmtId="2" fontId="0" fillId="2" borderId="8" xfId="0" applyNumberFormat="1" applyFont="1" applyFill="1" applyBorder="1" applyAlignment="1">
      <alignment/>
    </xf>
    <xf numFmtId="0" fontId="7" fillId="2" borderId="7" xfId="0" applyNumberFormat="1" applyFont="1" applyFill="1" applyBorder="1" applyAlignment="1">
      <alignment horizontal="right"/>
    </xf>
    <xf numFmtId="165" fontId="0" fillId="0" borderId="0" xfId="0" applyNumberFormat="1" applyFont="1" applyAlignment="1">
      <alignment/>
    </xf>
    <xf numFmtId="164" fontId="0" fillId="0" borderId="0" xfId="0" applyNumberFormat="1" applyFont="1" applyAlignment="1">
      <alignment/>
    </xf>
    <xf numFmtId="0" fontId="1" fillId="0" borderId="4" xfId="0" applyNumberFormat="1" applyFont="1" applyBorder="1" applyAlignment="1">
      <alignment/>
    </xf>
    <xf numFmtId="0" fontId="1" fillId="0" borderId="6" xfId="0" applyNumberFormat="1" applyFont="1" applyBorder="1" applyAlignment="1">
      <alignment/>
    </xf>
    <xf numFmtId="0" fontId="8" fillId="0" borderId="0" xfId="0" applyNumberFormat="1" applyFont="1" applyAlignment="1">
      <alignment/>
    </xf>
    <xf numFmtId="0" fontId="9" fillId="0" borderId="0" xfId="0" applyNumberFormat="1" applyFont="1" applyAlignment="1">
      <alignment/>
    </xf>
    <xf numFmtId="0" fontId="0" fillId="3" borderId="9" xfId="0" applyNumberFormat="1" applyFont="1" applyFill="1" applyBorder="1" applyAlignment="1">
      <alignment/>
    </xf>
    <xf numFmtId="0" fontId="10"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right"/>
    </xf>
    <xf numFmtId="0" fontId="0" fillId="0" borderId="1" xfId="0" applyNumberFormat="1" applyFont="1" applyAlignment="1">
      <alignment/>
    </xf>
    <xf numFmtId="0" fontId="0" fillId="0" borderId="10" xfId="0" applyBorder="1" applyAlignment="1">
      <alignment/>
    </xf>
    <xf numFmtId="0" fontId="0" fillId="0" borderId="10" xfId="0" applyNumberFormat="1" applyFont="1" applyFill="1" applyBorder="1" applyAlignment="1">
      <alignment horizontal="right"/>
    </xf>
    <xf numFmtId="0" fontId="0" fillId="0" borderId="0" xfId="0" applyBorder="1" applyAlignment="1">
      <alignment/>
    </xf>
    <xf numFmtId="0" fontId="0" fillId="0" borderId="11" xfId="0" applyBorder="1" applyAlignment="1">
      <alignment horizontal="left"/>
    </xf>
    <xf numFmtId="0" fontId="0" fillId="0" borderId="11" xfId="0" applyNumberFormat="1" applyFont="1" applyFill="1" applyBorder="1" applyAlignment="1">
      <alignment horizontal="right"/>
    </xf>
    <xf numFmtId="0" fontId="0" fillId="2" borderId="12" xfId="0" applyFill="1" applyBorder="1" applyAlignment="1">
      <alignment horizontal="left"/>
    </xf>
    <xf numFmtId="0" fontId="0" fillId="0" borderId="13" xfId="0" applyBorder="1" applyAlignment="1">
      <alignment/>
    </xf>
    <xf numFmtId="0" fontId="0" fillId="2" borderId="14" xfId="0" applyFill="1" applyBorder="1" applyAlignment="1">
      <alignment horizontal="left"/>
    </xf>
    <xf numFmtId="0" fontId="0" fillId="0" borderId="15" xfId="0" applyBorder="1" applyAlignment="1">
      <alignment/>
    </xf>
    <xf numFmtId="0" fontId="0" fillId="2" borderId="16" xfId="0" applyFill="1" applyBorder="1" applyAlignment="1">
      <alignment horizontal="left"/>
    </xf>
    <xf numFmtId="0" fontId="0" fillId="2" borderId="17" xfId="0" applyFill="1" applyBorder="1" applyAlignment="1">
      <alignment/>
    </xf>
    <xf numFmtId="0" fontId="5" fillId="0" borderId="2" xfId="0" applyNumberFormat="1" applyFont="1" applyAlignment="1">
      <alignment/>
    </xf>
    <xf numFmtId="2" fontId="5" fillId="0" borderId="1" xfId="0" applyNumberFormat="1" applyFont="1" applyAlignment="1">
      <alignment/>
    </xf>
    <xf numFmtId="0" fontId="5" fillId="0" borderId="3" xfId="0" applyNumberFormat="1" applyFont="1" applyAlignment="1">
      <alignment/>
    </xf>
    <xf numFmtId="2" fontId="5" fillId="0" borderId="2" xfId="0" applyNumberFormat="1" applyFont="1" applyAlignment="1">
      <alignment horizontal="right"/>
    </xf>
    <xf numFmtId="0" fontId="0" fillId="0" borderId="7" xfId="0" applyNumberFormat="1"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U89"/>
  <sheetViews>
    <sheetView showOutlineSymbols="0" workbookViewId="0" topLeftCell="A1">
      <pane ySplit="10" topLeftCell="BM77" activePane="bottomLeft" state="frozen"/>
      <selection pane="topLeft" activeCell="A1" sqref="A1"/>
      <selection pane="bottomLeft" activeCell="D90" sqref="D90"/>
    </sheetView>
  </sheetViews>
  <sheetFormatPr defaultColWidth="8.88671875" defaultRowHeight="15"/>
  <cols>
    <col min="1" max="1" width="20.77734375" style="2" customWidth="1"/>
    <col min="2" max="2" width="5.77734375" style="2" customWidth="1"/>
    <col min="3" max="3" width="9.77734375" style="2" customWidth="1"/>
    <col min="4" max="4" width="6.77734375" style="2" customWidth="1"/>
    <col min="5" max="5" width="8.77734375" style="2" customWidth="1"/>
    <col min="6" max="6" width="6.77734375" style="2" customWidth="1"/>
    <col min="7" max="8" width="7.77734375" style="2" customWidth="1"/>
    <col min="9" max="9" width="8.77734375" style="2" customWidth="1"/>
    <col min="10" max="10" width="8.77734375" style="4" customWidth="1"/>
    <col min="11" max="11" width="9.77734375" style="4" customWidth="1"/>
    <col min="12" max="12" width="7.77734375" style="4" customWidth="1"/>
    <col min="13" max="13" width="7.77734375" style="2" customWidth="1"/>
    <col min="14" max="14" width="9.77734375" style="4" customWidth="1"/>
    <col min="15" max="15" width="9.77734375" style="2" customWidth="1"/>
    <col min="16" max="16" width="9.77734375" style="4" customWidth="1"/>
    <col min="17" max="16384" width="9.77734375" style="2" customWidth="1"/>
  </cols>
  <sheetData>
    <row r="1" spans="2:16" ht="23.25">
      <c r="B1" s="3" t="s">
        <v>154</v>
      </c>
      <c r="C1" s="3"/>
      <c r="E1" s="3"/>
      <c r="N1" s="2"/>
      <c r="P1" s="2"/>
    </row>
    <row r="2" spans="1:255" ht="15.75">
      <c r="A2" s="5"/>
      <c r="B2" s="64" t="s">
        <v>152</v>
      </c>
      <c r="C2" s="5"/>
      <c r="D2" s="5"/>
      <c r="E2" s="5"/>
      <c r="F2" s="6"/>
      <c r="G2" s="5"/>
      <c r="H2" s="5"/>
      <c r="I2" s="5"/>
      <c r="J2" s="7"/>
      <c r="K2" s="7"/>
      <c r="L2" s="7"/>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2:255" ht="22.5" customHeight="1">
      <c r="B3" s="8" t="s">
        <v>16</v>
      </c>
      <c r="C3" s="5"/>
      <c r="D3" s="5"/>
      <c r="E3" s="5"/>
      <c r="F3" s="5"/>
      <c r="G3" s="5"/>
      <c r="H3" s="5"/>
      <c r="I3" s="5"/>
      <c r="J3" s="7"/>
      <c r="K3" s="7"/>
      <c r="L3" s="7"/>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2:255" ht="22.5" customHeight="1">
      <c r="B4" s="8" t="s">
        <v>17</v>
      </c>
      <c r="C4" s="9"/>
      <c r="D4" s="9"/>
      <c r="E4" s="9"/>
      <c r="F4" s="9"/>
      <c r="G4" s="5"/>
      <c r="H4" s="5"/>
      <c r="I4" s="5"/>
      <c r="J4" s="7"/>
      <c r="K4" s="7"/>
      <c r="L4" s="7"/>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row>
    <row r="5" spans="2:255" ht="22.5" customHeight="1">
      <c r="B5" s="8" t="s">
        <v>18</v>
      </c>
      <c r="C5" s="9"/>
      <c r="D5" s="9"/>
      <c r="E5" s="9"/>
      <c r="F5" s="9"/>
      <c r="G5" s="5"/>
      <c r="H5" s="5"/>
      <c r="I5" s="5"/>
      <c r="J5" s="7"/>
      <c r="K5" s="7"/>
      <c r="L5" s="7"/>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2:255" ht="22.5" customHeight="1">
      <c r="B6" s="10" t="s">
        <v>19</v>
      </c>
      <c r="C6" s="9"/>
      <c r="D6" s="9"/>
      <c r="E6" s="9"/>
      <c r="F6" s="9"/>
      <c r="G6" s="5"/>
      <c r="H6" s="5"/>
      <c r="I6" s="5"/>
      <c r="J6" s="7"/>
      <c r="K6" s="7"/>
      <c r="L6" s="7"/>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row>
    <row r="7" spans="2:255" ht="15.75">
      <c r="B7" s="5"/>
      <c r="C7" s="9"/>
      <c r="D7" s="9"/>
      <c r="E7" s="9"/>
      <c r="F7" s="11"/>
      <c r="G7" s="5"/>
      <c r="H7" s="5"/>
      <c r="I7" s="5"/>
      <c r="J7" s="7"/>
      <c r="K7" s="7"/>
      <c r="L7" s="7"/>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row>
    <row r="8" spans="12:16" ht="15">
      <c r="L8" s="2"/>
      <c r="N8" s="2"/>
      <c r="P8" s="2"/>
    </row>
    <row r="9" spans="1:16" ht="15">
      <c r="A9" s="36"/>
      <c r="B9" s="36"/>
      <c r="C9" s="36"/>
      <c r="D9" s="37"/>
      <c r="E9" s="37"/>
      <c r="F9" s="37" t="s">
        <v>27</v>
      </c>
      <c r="G9" s="37" t="s">
        <v>27</v>
      </c>
      <c r="H9" s="37" t="s">
        <v>30</v>
      </c>
      <c r="I9" s="37" t="s">
        <v>30</v>
      </c>
      <c r="J9" s="38" t="s">
        <v>22</v>
      </c>
      <c r="K9" s="38" t="s">
        <v>34</v>
      </c>
      <c r="L9" s="15"/>
      <c r="N9" s="2"/>
      <c r="P9" s="2"/>
    </row>
    <row r="10" spans="1:16" ht="15">
      <c r="A10" s="39" t="s">
        <v>0</v>
      </c>
      <c r="B10" s="39" t="s">
        <v>20</v>
      </c>
      <c r="C10" s="39" t="s">
        <v>21</v>
      </c>
      <c r="D10" s="40" t="s">
        <v>22</v>
      </c>
      <c r="E10" s="40" t="s">
        <v>23</v>
      </c>
      <c r="F10" s="40" t="s">
        <v>28</v>
      </c>
      <c r="G10" s="40" t="s">
        <v>29</v>
      </c>
      <c r="H10" s="40" t="s">
        <v>31</v>
      </c>
      <c r="I10" s="40" t="s">
        <v>32</v>
      </c>
      <c r="J10" s="41" t="s">
        <v>33</v>
      </c>
      <c r="K10" s="41" t="s">
        <v>33</v>
      </c>
      <c r="L10" s="15"/>
      <c r="N10" s="2"/>
      <c r="P10" s="2"/>
    </row>
    <row r="11" spans="1:16" ht="15">
      <c r="A11" s="19" t="s">
        <v>1</v>
      </c>
      <c r="B11" s="20"/>
      <c r="C11" s="20"/>
      <c r="D11" s="19"/>
      <c r="E11" s="19"/>
      <c r="F11" s="20"/>
      <c r="G11" s="19"/>
      <c r="H11" s="20"/>
      <c r="I11" s="19"/>
      <c r="J11" s="21">
        <f>IF(OR(OR(B11="",F11=""),H11=""),"",(F11*H11*(DATABASE!$L$5-DATABASE!$F$5)/(DATABASE!$M$5-DATABASE!$G$5)+DATABASE!$F$5-(DATABASE!$L$5-DATABASE!$F$5)*DATABASE!$G$5/(DATABASE!$M$5-DATABASE!$G$5)))</f>
      </c>
      <c r="K11" s="21">
        <f aca="true" t="shared" si="0" ref="K11:K42">IF(J11="","",+B11*J11)</f>
      </c>
      <c r="L11" s="2"/>
      <c r="N11" s="2"/>
      <c r="P11" s="2"/>
    </row>
    <row r="12" spans="1:16" ht="15">
      <c r="A12" s="22" t="s">
        <v>1</v>
      </c>
      <c r="D12" s="22"/>
      <c r="E12" s="22"/>
      <c r="G12" s="22"/>
      <c r="I12" s="22"/>
      <c r="J12" s="23">
        <f>IF(OR(OR(B12="",F12=""),H12=""),"",(F12*H12*(DATABASE!$L$5-DATABASE!$F$5)/(DATABASE!$M$5-DATABASE!$G$5)+DATABASE!$F$5-(DATABASE!$L$5-DATABASE!$F$5)*DATABASE!$G$5/(DATABASE!$M$5-DATABASE!$G$5)))</f>
      </c>
      <c r="K12" s="23">
        <f t="shared" si="0"/>
      </c>
      <c r="L12" s="2"/>
      <c r="N12" s="2"/>
      <c r="P12" s="2"/>
    </row>
    <row r="13" spans="1:16" ht="15">
      <c r="A13" s="22" t="s">
        <v>1</v>
      </c>
      <c r="D13" s="22"/>
      <c r="E13" s="22"/>
      <c r="G13" s="22"/>
      <c r="I13" s="22"/>
      <c r="J13" s="23">
        <f>IF(OR(OR(B13="",F13=""),H13=""),"",(F13*H13*(DATABASE!$L$5-DATABASE!$F$5)/(DATABASE!$M$5-DATABASE!$G$5)+DATABASE!$F$5-(DATABASE!$L$5-DATABASE!$F$5)*DATABASE!$G$5/(DATABASE!$M$5-DATABASE!$G$5)))</f>
      </c>
      <c r="K13" s="23">
        <f t="shared" si="0"/>
      </c>
      <c r="L13" s="2"/>
      <c r="N13" s="2"/>
      <c r="P13" s="2"/>
    </row>
    <row r="14" spans="1:16" ht="15">
      <c r="A14" s="22" t="s">
        <v>1</v>
      </c>
      <c r="D14" s="22"/>
      <c r="E14" s="22"/>
      <c r="G14" s="22"/>
      <c r="I14" s="22"/>
      <c r="J14" s="23">
        <f>IF(OR(OR(B14="",F14=""),H14=""),"",(F14*H14*(DATABASE!$L$5-DATABASE!$F$5)/(DATABASE!$M$5-DATABASE!$G$5)+DATABASE!$F$5-(DATABASE!$L$5-DATABASE!$F$5)*DATABASE!$G$5/(DATABASE!$M$5-DATABASE!$G$5)))</f>
      </c>
      <c r="K14" s="23">
        <f t="shared" si="0"/>
      </c>
      <c r="L14" s="2"/>
      <c r="N14" s="2"/>
      <c r="P14" s="2"/>
    </row>
    <row r="15" spans="1:16" ht="15">
      <c r="A15" s="22" t="s">
        <v>2</v>
      </c>
      <c r="B15" s="1"/>
      <c r="C15" s="1"/>
      <c r="D15" s="22"/>
      <c r="E15" s="22"/>
      <c r="F15" s="1"/>
      <c r="G15" s="22"/>
      <c r="H15" s="1"/>
      <c r="I15" s="22"/>
      <c r="J15" s="23">
        <f>IF(OR(OR(B15="",F15=""),H15=""),"",(F15*H15*(DATABASE!$L$6-DATABASE!$F$6)/(DATABASE!$M$6-DATABASE!$G$6)+DATABASE!$F$6-(DATABASE!$L$6-DATABASE!$F$6)*DATABASE!$G$6/(DATABASE!$M$6-DATABASE!$G$6)))</f>
      </c>
      <c r="K15" s="23">
        <f t="shared" si="0"/>
      </c>
      <c r="L15" s="2"/>
      <c r="N15" s="2"/>
      <c r="P15" s="2"/>
    </row>
    <row r="16" spans="1:16" ht="15">
      <c r="A16" s="22" t="s">
        <v>2</v>
      </c>
      <c r="B16" s="1"/>
      <c r="C16" s="24"/>
      <c r="D16" s="22"/>
      <c r="E16" s="22"/>
      <c r="F16" s="1"/>
      <c r="G16" s="22"/>
      <c r="H16" s="1"/>
      <c r="I16" s="22"/>
      <c r="J16" s="23">
        <f>IF(OR(OR(B16="",F16=""),H16=""),"",(F16*H16*(DATABASE!$L$6-DATABASE!$F$6)/(DATABASE!$M$6-DATABASE!$G$6)+DATABASE!$F$6-(DATABASE!$L$6-DATABASE!$F$6)*DATABASE!$G$6/(DATABASE!$M$6-DATABASE!$G$6)))</f>
      </c>
      <c r="K16" s="23">
        <f t="shared" si="0"/>
      </c>
      <c r="L16" s="2"/>
      <c r="N16" s="2"/>
      <c r="P16" s="2"/>
    </row>
    <row r="17" spans="1:16" ht="15">
      <c r="A17" s="22" t="s">
        <v>3</v>
      </c>
      <c r="D17" s="22"/>
      <c r="E17" s="22"/>
      <c r="G17" s="22"/>
      <c r="I17" s="22"/>
      <c r="J17" s="23">
        <f>IF(OR(OR(B17="",F17=""),H17=""),"",(F17*H17*(DATABASE!$L$7-DATABASE!$F$7)/(DATABASE!$M$7-DATABASE!$G$7)+DATABASE!$F$7-(DATABASE!$L$7-DATABASE!$F$7)*DATABASE!$G$7/(DATABASE!$M$7-DATABASE!$G$7)))</f>
      </c>
      <c r="K17" s="23">
        <f t="shared" si="0"/>
      </c>
      <c r="L17" s="2"/>
      <c r="N17" s="2"/>
      <c r="P17" s="2"/>
    </row>
    <row r="18" spans="1:16" ht="15">
      <c r="A18" s="22" t="s">
        <v>3</v>
      </c>
      <c r="D18" s="22"/>
      <c r="E18" s="22"/>
      <c r="G18" s="22"/>
      <c r="I18" s="22"/>
      <c r="J18" s="23">
        <f>IF(OR(OR(B18="",F18=""),H18=""),"",(F18*H18*(DATABASE!$L$7-DATABASE!$F$7)/(DATABASE!$M$7-DATABASE!$G$7)+DATABASE!$F$7-(DATABASE!$L$7-DATABASE!$F$7)*DATABASE!$G$7/(DATABASE!$M$7-DATABASE!$G$7)))</f>
      </c>
      <c r="K18" s="23">
        <f t="shared" si="0"/>
      </c>
      <c r="L18" s="2"/>
      <c r="N18" s="2"/>
      <c r="P18" s="2"/>
    </row>
    <row r="19" spans="1:16" ht="15">
      <c r="A19" s="22" t="s">
        <v>3</v>
      </c>
      <c r="D19" s="22"/>
      <c r="E19" s="22"/>
      <c r="G19" s="22"/>
      <c r="I19" s="22"/>
      <c r="J19" s="23">
        <f>IF(OR(OR(B19="",F19=""),H19=""),"",(F19*H19*(DATABASE!$L$7-DATABASE!$F$7)/(DATABASE!$M$7-DATABASE!$G$7)+DATABASE!$F$7-(DATABASE!$L$7-DATABASE!$F$7)*DATABASE!$G$7/(DATABASE!$M$7-DATABASE!$G$7)))</f>
      </c>
      <c r="K19" s="23">
        <f t="shared" si="0"/>
      </c>
      <c r="L19" s="2"/>
      <c r="N19" s="2"/>
      <c r="P19" s="2"/>
    </row>
    <row r="20" spans="1:16" ht="15">
      <c r="A20" s="22" t="s">
        <v>3</v>
      </c>
      <c r="D20" s="22"/>
      <c r="E20" s="22"/>
      <c r="G20" s="22"/>
      <c r="I20" s="22"/>
      <c r="J20" s="23">
        <f>IF(OR(OR(B20="",F20=""),H20=""),"",(F20*H20*(DATABASE!$L$7-DATABASE!$F$7)/(DATABASE!$M$7-DATABASE!$G$7)+DATABASE!$F$7-(DATABASE!$L$7-DATABASE!$F$7)*DATABASE!$G$7/(DATABASE!$M$7-DATABASE!$G$7)))</f>
      </c>
      <c r="K20" s="23">
        <f t="shared" si="0"/>
      </c>
      <c r="L20" s="2"/>
      <c r="N20" s="2"/>
      <c r="P20" s="2"/>
    </row>
    <row r="21" spans="1:16" ht="15">
      <c r="A21" s="22" t="s">
        <v>3</v>
      </c>
      <c r="D21" s="22"/>
      <c r="E21" s="22"/>
      <c r="G21" s="22"/>
      <c r="I21" s="22"/>
      <c r="J21" s="23">
        <f>IF(OR(OR(B21="",F21=""),H21=""),"",(F21*H21*(DATABASE!$L$7-DATABASE!$F$7)/(DATABASE!$M$7-DATABASE!$G$7)+DATABASE!$F$7-(DATABASE!$L$7-DATABASE!$F$7)*DATABASE!$G$7/(DATABASE!$M$7-DATABASE!$G$7)))</f>
      </c>
      <c r="K21" s="23">
        <f t="shared" si="0"/>
      </c>
      <c r="L21" s="2"/>
      <c r="N21" s="2"/>
      <c r="P21" s="2"/>
    </row>
    <row r="22" spans="1:16" ht="15">
      <c r="A22" s="22" t="s">
        <v>3</v>
      </c>
      <c r="D22" s="22"/>
      <c r="E22" s="22"/>
      <c r="G22" s="22"/>
      <c r="I22" s="22"/>
      <c r="J22" s="23">
        <f>IF(OR(OR(B22="",F22=""),H22=""),"",(F22*H22*(DATABASE!$L$7-DATABASE!$F$7)/(DATABASE!$M$7-DATABASE!$G$7)+DATABASE!$F$7-(DATABASE!$L$7-DATABASE!$F$7)*DATABASE!$G$7/(DATABASE!$M$7-DATABASE!$G$7)))</f>
      </c>
      <c r="K22" s="23">
        <f t="shared" si="0"/>
      </c>
      <c r="L22" s="2"/>
      <c r="N22" s="2"/>
      <c r="P22" s="2"/>
    </row>
    <row r="23" spans="1:16" ht="15">
      <c r="A23" s="22" t="s">
        <v>4</v>
      </c>
      <c r="D23" s="22"/>
      <c r="E23" s="22"/>
      <c r="G23" s="22"/>
      <c r="I23" s="22"/>
      <c r="J23" s="23">
        <f>IF(OR(OR(B23="",F23=""),H23=""),"",(F23*H23*(DATABASE!$L$9-DATABASE!$F$9)/(DATABASE!$M$9-DATABASE!$G$9)+DATABASE!$F$9-(DATABASE!$L$9-DATABASE!$F$9)*DATABASE!$G$9/(DATABASE!$M$9-DATABASE!$G$9)))</f>
      </c>
      <c r="K23" s="23">
        <f t="shared" si="0"/>
      </c>
      <c r="L23" s="2"/>
      <c r="N23" s="2"/>
      <c r="P23" s="2"/>
    </row>
    <row r="24" spans="1:16" ht="15">
      <c r="A24" s="22" t="s">
        <v>4</v>
      </c>
      <c r="D24" s="22"/>
      <c r="E24" s="22"/>
      <c r="G24" s="22"/>
      <c r="I24" s="22"/>
      <c r="J24" s="23">
        <f>IF(OR(OR(B24="",F24=""),H24=""),"",(F24*H24*(DATABASE!$L$9-DATABASE!$F$9)/(DATABASE!$M$9-DATABASE!$G$9)+DATABASE!$F$9-(DATABASE!$L$9-DATABASE!$F$9)*DATABASE!$G$9/(DATABASE!$M$9-DATABASE!$G$9)))</f>
      </c>
      <c r="K24" s="23">
        <f t="shared" si="0"/>
      </c>
      <c r="L24" s="2"/>
      <c r="N24" s="2"/>
      <c r="P24" s="2"/>
    </row>
    <row r="25" spans="1:16" ht="15">
      <c r="A25" s="22" t="s">
        <v>4</v>
      </c>
      <c r="D25" s="22"/>
      <c r="E25" s="22"/>
      <c r="G25" s="22"/>
      <c r="I25" s="22"/>
      <c r="J25" s="23">
        <f>IF(OR(OR(B25="",F25=""),H25=""),"",(F25*H25*(DATABASE!$L$9-DATABASE!$F$9)/(DATABASE!$M$9-DATABASE!$G$9)+DATABASE!$F$9-(DATABASE!$L$9-DATABASE!$F$9)*DATABASE!$G$9/(DATABASE!$M$9-DATABASE!$G$9)))</f>
      </c>
      <c r="K25" s="23">
        <f t="shared" si="0"/>
      </c>
      <c r="L25" s="2"/>
      <c r="N25" s="2"/>
      <c r="P25" s="2"/>
    </row>
    <row r="26" spans="1:16" ht="15">
      <c r="A26" s="22" t="s">
        <v>4</v>
      </c>
      <c r="D26" s="22"/>
      <c r="E26" s="22"/>
      <c r="G26" s="22"/>
      <c r="I26" s="22"/>
      <c r="J26" s="23">
        <f>IF(OR(OR(B26="",F26=""),H26=""),"",(F26*H26*(DATABASE!$L$9-DATABASE!$F$9)/(DATABASE!$M$9-DATABASE!$G$9)+DATABASE!$F$9-(DATABASE!$L$9-DATABASE!$F$9)*DATABASE!$G$9/(DATABASE!$M$9-DATABASE!$G$9)))</f>
      </c>
      <c r="K26" s="23">
        <f t="shared" si="0"/>
      </c>
      <c r="L26" s="2"/>
      <c r="N26" s="2"/>
      <c r="P26" s="2"/>
    </row>
    <row r="27" spans="1:16" ht="15">
      <c r="A27" s="22" t="s">
        <v>4</v>
      </c>
      <c r="D27" s="22"/>
      <c r="E27" s="22"/>
      <c r="G27" s="22"/>
      <c r="I27" s="22"/>
      <c r="J27" s="23">
        <f>IF(OR(OR(B27="",F27=""),H27=""),"",(F27*H27*(DATABASE!$L$9-DATABASE!$F$9)/(DATABASE!$M$9-DATABASE!$G$9)+DATABASE!$F$9-(DATABASE!$L$9-DATABASE!$F$9)*DATABASE!$G$9/(DATABASE!$M$9-DATABASE!$G$9)))</f>
      </c>
      <c r="K27" s="23">
        <f t="shared" si="0"/>
      </c>
      <c r="L27" s="2"/>
      <c r="N27" s="2"/>
      <c r="P27" s="2"/>
    </row>
    <row r="28" spans="1:16" ht="15">
      <c r="A28" s="22" t="s">
        <v>5</v>
      </c>
      <c r="D28" s="22"/>
      <c r="E28" s="22"/>
      <c r="G28" s="22"/>
      <c r="I28" s="22"/>
      <c r="J28" s="23">
        <f>IF(OR(OR(B28="",F28=""),H28=""),"",(F28*H28*(DATABASE!$L$10-DATABASE!$F$10)/(DATABASE!$M$10-DATABASE!$G$10)+DATABASE!$F$10-(DATABASE!$L$10-DATABASE!$F$10)*DATABASE!$G$10/(DATABASE!$M$10-DATABASE!$G$10)))</f>
      </c>
      <c r="K28" s="23">
        <f t="shared" si="0"/>
      </c>
      <c r="L28" s="2"/>
      <c r="N28" s="2"/>
      <c r="P28" s="2"/>
    </row>
    <row r="29" spans="1:16" ht="15">
      <c r="A29" s="22" t="s">
        <v>5</v>
      </c>
      <c r="D29" s="22"/>
      <c r="E29" s="22"/>
      <c r="G29" s="22"/>
      <c r="I29" s="22"/>
      <c r="J29" s="23">
        <f>IF(OR(OR(B29="",F29=""),H29=""),"",(F29*H29*(DATABASE!$L$10-DATABASE!$F$10)/(DATABASE!$M$10-DATABASE!$G$10)+DATABASE!$F$10-(DATABASE!$L$10-DATABASE!$F$10)*DATABASE!$G$10/(DATABASE!$M$10-DATABASE!$G$10)))</f>
      </c>
      <c r="K29" s="23">
        <f t="shared" si="0"/>
      </c>
      <c r="L29" s="2"/>
      <c r="N29" s="2"/>
      <c r="P29" s="2"/>
    </row>
    <row r="30" spans="1:16" ht="15">
      <c r="A30" s="22" t="s">
        <v>5</v>
      </c>
      <c r="D30" s="22"/>
      <c r="E30" s="22"/>
      <c r="G30" s="22"/>
      <c r="I30" s="22"/>
      <c r="J30" s="23">
        <f>IF(OR(OR(B30="",F30=""),H30=""),"",(F30*H30*(DATABASE!$L$10-DATABASE!$F$10)/(DATABASE!$M$10-DATABASE!$G$10)+DATABASE!$F$10-(DATABASE!$L$10-DATABASE!$F$10)*DATABASE!$G$10/(DATABASE!$M$10-DATABASE!$G$10)))</f>
      </c>
      <c r="K30" s="23">
        <f t="shared" si="0"/>
      </c>
      <c r="L30" s="2"/>
      <c r="N30" s="2"/>
      <c r="P30" s="2"/>
    </row>
    <row r="31" spans="1:16" ht="15">
      <c r="A31" s="22" t="s">
        <v>5</v>
      </c>
      <c r="D31" s="22"/>
      <c r="E31" s="22"/>
      <c r="G31" s="22"/>
      <c r="I31" s="22"/>
      <c r="J31" s="23">
        <f>IF(OR(OR(B31="",F31=""),H31=""),"",(F31*H31*(DATABASE!$L$10-DATABASE!$F$10)/(DATABASE!$M$10-DATABASE!$G$10)+DATABASE!$F$10-(DATABASE!$L$10-DATABASE!$F$10)*DATABASE!$G$10/(DATABASE!$M$10-DATABASE!$G$10)))</f>
      </c>
      <c r="K31" s="23">
        <f t="shared" si="0"/>
      </c>
      <c r="L31" s="2"/>
      <c r="N31" s="2"/>
      <c r="P31" s="2"/>
    </row>
    <row r="32" spans="1:16" ht="15">
      <c r="A32" s="22" t="s">
        <v>6</v>
      </c>
      <c r="B32" s="1"/>
      <c r="C32" s="1"/>
      <c r="D32" s="22"/>
      <c r="E32" s="22"/>
      <c r="F32" s="1"/>
      <c r="G32" s="22"/>
      <c r="H32" s="1"/>
      <c r="I32" s="22"/>
      <c r="J32" s="23">
        <f>IF(OR(OR(B32="",F32=""),H32=""),"",(F32*H32*(DATABASE!$L$11-DATABASE!$F$11)/(DATABASE!$M$11-DATABASE!$G$11)+DATABASE!$F$11-(DATABASE!$L$11-DATABASE!$F$11)*DATABASE!$G$11/(DATABASE!$M$11-DATABASE!$G$11)))</f>
      </c>
      <c r="K32" s="23">
        <f t="shared" si="0"/>
      </c>
      <c r="L32" s="2"/>
      <c r="N32" s="2"/>
      <c r="P32" s="2"/>
    </row>
    <row r="33" spans="1:16" ht="15">
      <c r="A33" s="22" t="s">
        <v>6</v>
      </c>
      <c r="B33" s="1"/>
      <c r="C33" s="24"/>
      <c r="D33" s="22"/>
      <c r="E33" s="22"/>
      <c r="F33" s="1"/>
      <c r="G33" s="22"/>
      <c r="H33" s="1"/>
      <c r="I33" s="22"/>
      <c r="J33" s="23">
        <f>IF(OR(OR(B33="",F33=""),H33=""),"",(F33*H33*(DATABASE!$L$11-DATABASE!$F$11)/(DATABASE!$M$11-DATABASE!$G$11)+DATABASE!$F$11-(DATABASE!$L$11-DATABASE!$F$11)*DATABASE!$G$11/(DATABASE!$M$11-DATABASE!$G$11)))</f>
      </c>
      <c r="K33" s="23">
        <f t="shared" si="0"/>
      </c>
      <c r="L33" s="2"/>
      <c r="N33" s="2"/>
      <c r="P33" s="2"/>
    </row>
    <row r="34" spans="1:16" ht="15">
      <c r="A34" s="22" t="s">
        <v>7</v>
      </c>
      <c r="D34" s="22"/>
      <c r="E34" s="22"/>
      <c r="G34" s="22"/>
      <c r="I34" s="22"/>
      <c r="J34" s="23">
        <f>IF(OR(OR(B34="",F34=""),H34=""),"",(F34*H34*(DATABASE!$L$12-DATABASE!$F$12)/(DATABASE!$M$12-DATABASE!$G$12)+DATABASE!$F$12-(DATABASE!$L$12-DATABASE!$F$12)*DATABASE!$G$12/(DATABASE!$M$12-DATABASE!$G$12)))</f>
      </c>
      <c r="K34" s="23">
        <f t="shared" si="0"/>
      </c>
      <c r="L34" s="2"/>
      <c r="N34" s="2"/>
      <c r="P34" s="2"/>
    </row>
    <row r="35" spans="1:16" ht="15">
      <c r="A35" s="22" t="s">
        <v>7</v>
      </c>
      <c r="D35" s="22"/>
      <c r="E35" s="22"/>
      <c r="G35" s="22"/>
      <c r="I35" s="22"/>
      <c r="J35" s="23">
        <f>IF(OR(OR(B35="",F35=""),H35=""),"",(F35*H35*(DATABASE!$L$12-DATABASE!$F$12)/(DATABASE!$M$12-DATABASE!$G$12)+DATABASE!$F$12-(DATABASE!$L$12-DATABASE!$F$12)*DATABASE!$G$12/(DATABASE!$M$12-DATABASE!$G$12)))</f>
      </c>
      <c r="K35" s="23">
        <f t="shared" si="0"/>
      </c>
      <c r="L35" s="2"/>
      <c r="N35" s="2"/>
      <c r="P35" s="2"/>
    </row>
    <row r="36" spans="1:16" ht="15">
      <c r="A36" s="22" t="s">
        <v>7</v>
      </c>
      <c r="D36" s="22"/>
      <c r="E36" s="22"/>
      <c r="G36" s="22"/>
      <c r="I36" s="22"/>
      <c r="J36" s="23">
        <f>IF(OR(OR(B36="",F36=""),H36=""),"",(F36*H36*(DATABASE!$L$12-DATABASE!$F$12)/(DATABASE!$M$12-DATABASE!$G$12)+DATABASE!$F$12-(DATABASE!$L$12-DATABASE!$F$12)*DATABASE!$G$12/(DATABASE!$M$12-DATABASE!$G$12)))</f>
      </c>
      <c r="K36" s="23">
        <f t="shared" si="0"/>
      </c>
      <c r="L36" s="2"/>
      <c r="N36" s="2"/>
      <c r="P36" s="2"/>
    </row>
    <row r="37" spans="1:16" ht="15">
      <c r="A37" s="22" t="s">
        <v>8</v>
      </c>
      <c r="E37" s="22" t="s">
        <v>24</v>
      </c>
      <c r="G37" s="22"/>
      <c r="H37" s="22"/>
      <c r="I37" s="22"/>
      <c r="J37" s="23">
        <f>IF(OR(OR(B37="",F37=""),D37=""),"",(F37^2*D37*0.000001*(DATABASE!$L$13-DATABASE!$F$13)/(DATABASE!$M$13-DATABASE!$G$13)+DATABASE!$F$13-(DATABASE!$L$13-DATABASE!$F$13)*DATABASE!$G$13/(DATABASE!$M$13-DATABASE!$G$13)))</f>
      </c>
      <c r="K37" s="23">
        <f t="shared" si="0"/>
      </c>
      <c r="L37" s="2"/>
      <c r="N37" s="2"/>
      <c r="P37" s="2"/>
    </row>
    <row r="38" spans="1:16" ht="15">
      <c r="A38" s="22" t="s">
        <v>8</v>
      </c>
      <c r="E38" s="22" t="s">
        <v>24</v>
      </c>
      <c r="G38" s="22"/>
      <c r="H38" s="22"/>
      <c r="I38" s="22"/>
      <c r="J38" s="23">
        <f>IF(OR(OR(B38="",F38=""),D38=""),"",(F38^2*D38*0.000001*(DATABASE!$L$13-DATABASE!$F$13)/(DATABASE!$M$13-DATABASE!$G$13)+DATABASE!$F$13-(DATABASE!$L$13-DATABASE!$F$13)*DATABASE!$G$13/(DATABASE!$M$13-DATABASE!$G$13)))</f>
      </c>
      <c r="K38" s="23">
        <f t="shared" si="0"/>
      </c>
      <c r="L38" s="2"/>
      <c r="N38" s="2"/>
      <c r="P38" s="2"/>
    </row>
    <row r="39" spans="1:16" ht="15">
      <c r="A39" s="22" t="s">
        <v>8</v>
      </c>
      <c r="E39" s="22" t="s">
        <v>24</v>
      </c>
      <c r="G39" s="22"/>
      <c r="H39" s="22"/>
      <c r="I39" s="22"/>
      <c r="J39" s="23">
        <f>IF(OR(OR(B39="",F39=""),D39=""),"",(F39^2*D39*0.000001*(DATABASE!$L$13-DATABASE!$F$13)/(DATABASE!$M$13-DATABASE!$G$13)+DATABASE!$F$13-(DATABASE!$L$13-DATABASE!$F$13)*DATABASE!$G$13/(DATABASE!$M$13-DATABASE!$G$13)))</f>
      </c>
      <c r="K39" s="23">
        <f t="shared" si="0"/>
      </c>
      <c r="L39" s="2"/>
      <c r="N39" s="2"/>
      <c r="P39" s="2"/>
    </row>
    <row r="40" spans="1:16" ht="15">
      <c r="A40" s="22" t="s">
        <v>8</v>
      </c>
      <c r="E40" s="22" t="s">
        <v>24</v>
      </c>
      <c r="G40" s="22"/>
      <c r="H40" s="22"/>
      <c r="I40" s="22"/>
      <c r="J40" s="23">
        <f>IF(OR(OR(B40="",F40=""),D40=""),"",(F40^2*D40*0.000001*(DATABASE!$L$13-DATABASE!$F$13)/(DATABASE!$M$13-DATABASE!$G$13)+DATABASE!$F$13-(DATABASE!$L$13-DATABASE!$F$13)*DATABASE!$G$13/(DATABASE!$M$13-DATABASE!$G$13)))</f>
      </c>
      <c r="K40" s="23">
        <f t="shared" si="0"/>
      </c>
      <c r="L40" s="2"/>
      <c r="N40" s="2"/>
      <c r="P40" s="2"/>
    </row>
    <row r="41" spans="1:16" ht="15">
      <c r="A41" s="22" t="s">
        <v>8</v>
      </c>
      <c r="E41" s="22" t="s">
        <v>24</v>
      </c>
      <c r="G41" s="22"/>
      <c r="H41" s="22"/>
      <c r="I41" s="22"/>
      <c r="J41" s="23">
        <f>IF(OR(OR(B41="",F41=""),D41=""),"",(F41^2*D41*0.000001*(DATABASE!$L$13-DATABASE!$F$13)/(DATABASE!$M$13-DATABASE!$G$13)+DATABASE!$F$13-(DATABASE!$L$13-DATABASE!$F$13)*DATABASE!$G$13/(DATABASE!$M$13-DATABASE!$G$13)))</f>
      </c>
      <c r="K41" s="23">
        <f t="shared" si="0"/>
      </c>
      <c r="L41" s="2"/>
      <c r="N41" s="2"/>
      <c r="P41" s="2"/>
    </row>
    <row r="42" spans="1:16" ht="15">
      <c r="A42" s="22" t="s">
        <v>8</v>
      </c>
      <c r="E42" s="22" t="s">
        <v>24</v>
      </c>
      <c r="G42" s="22"/>
      <c r="H42" s="22"/>
      <c r="I42" s="22"/>
      <c r="J42" s="23">
        <f>IF(OR(OR(B42="",F42=""),D42=""),"",(F42^2*D42*0.000001*(DATABASE!$L$13-DATABASE!$F$13)/(DATABASE!$M$13-DATABASE!$G$13)+DATABASE!$F$13-(DATABASE!$L$13-DATABASE!$F$13)*DATABASE!$G$13/(DATABASE!$M$13-DATABASE!$G$13)))</f>
      </c>
      <c r="K42" s="23">
        <f t="shared" si="0"/>
      </c>
      <c r="L42" s="2"/>
      <c r="N42" s="2"/>
      <c r="P42" s="2"/>
    </row>
    <row r="43" spans="1:16" ht="15">
      <c r="A43" s="22" t="s">
        <v>8</v>
      </c>
      <c r="E43" s="22" t="s">
        <v>24</v>
      </c>
      <c r="G43" s="22"/>
      <c r="H43" s="22"/>
      <c r="I43" s="22"/>
      <c r="J43" s="23">
        <f>IF(OR(OR(B43="",F43=""),D43=""),"",(F43^2*D43*0.000001*(DATABASE!$L$13-DATABASE!$F$13)/(DATABASE!$M$13-DATABASE!$G$13)+DATABASE!$F$13-(DATABASE!$L$13-DATABASE!$F$13)*DATABASE!$G$13/(DATABASE!$M$13-DATABASE!$G$13)))</f>
      </c>
      <c r="K43" s="23">
        <f aca="true" t="shared" si="1" ref="K43:K70">IF(J43="","",+B43*J43)</f>
      </c>
      <c r="L43" s="2"/>
      <c r="N43" s="2"/>
      <c r="P43" s="2"/>
    </row>
    <row r="44" spans="1:16" ht="15">
      <c r="A44" s="22" t="s">
        <v>9</v>
      </c>
      <c r="E44" s="22" t="s">
        <v>24</v>
      </c>
      <c r="G44" s="22"/>
      <c r="H44" s="22"/>
      <c r="I44" s="22"/>
      <c r="J44" s="23">
        <f>IF(OR(OR(B44="",F44=""),D44=""),"",(F44^2*D44*0.000001*(DATABASE!$L$14-DATABASE!$F$14)/(DATABASE!$M$14-DATABASE!$G$14)+DATABASE!$F$14-(DATABASE!$L$14-DATABASE!$F$14)*DATABASE!$G$14/(DATABASE!$M$14-DATABASE!$G$14)))</f>
      </c>
      <c r="K44" s="23">
        <f t="shared" si="1"/>
      </c>
      <c r="L44" s="2"/>
      <c r="N44" s="2"/>
      <c r="P44" s="2"/>
    </row>
    <row r="45" spans="1:16" ht="15">
      <c r="A45" s="22" t="s">
        <v>9</v>
      </c>
      <c r="E45" s="22" t="s">
        <v>24</v>
      </c>
      <c r="G45" s="22"/>
      <c r="H45" s="22"/>
      <c r="I45" s="22"/>
      <c r="J45" s="23">
        <f>IF(OR(OR(B45="",F45=""),D45=""),"",(F45^2*D45*0.000001*(DATABASE!$L$14-DATABASE!$F$14)/(DATABASE!$M$14-DATABASE!$G$14)+DATABASE!$F$14-(DATABASE!$L$14-DATABASE!$F$14)*DATABASE!$G$14/(DATABASE!$M$14-DATABASE!$G$14)))</f>
      </c>
      <c r="K45" s="23">
        <f t="shared" si="1"/>
      </c>
      <c r="L45" s="2"/>
      <c r="N45" s="2"/>
      <c r="P45" s="2"/>
    </row>
    <row r="46" spans="1:16" ht="15">
      <c r="A46" s="22" t="s">
        <v>9</v>
      </c>
      <c r="E46" s="22" t="s">
        <v>24</v>
      </c>
      <c r="G46" s="22"/>
      <c r="H46" s="22"/>
      <c r="I46" s="22"/>
      <c r="J46" s="23">
        <f>IF(OR(OR(B46="",F46=""),D46=""),"",(F46^2*D46*0.000001*(DATABASE!$L$14-DATABASE!$F$14)/(DATABASE!$M$14-DATABASE!$G$14)+DATABASE!$F$14-(DATABASE!$L$14-DATABASE!$F$14)*DATABASE!$G$14/(DATABASE!$M$14-DATABASE!$G$14)))</f>
      </c>
      <c r="K46" s="23">
        <f t="shared" si="1"/>
      </c>
      <c r="L46" s="2"/>
      <c r="N46" s="2"/>
      <c r="P46" s="2"/>
    </row>
    <row r="47" spans="1:16" ht="15">
      <c r="A47" s="22" t="s">
        <v>9</v>
      </c>
      <c r="E47" s="22" t="s">
        <v>24</v>
      </c>
      <c r="G47" s="22"/>
      <c r="H47" s="22"/>
      <c r="I47" s="22"/>
      <c r="J47" s="23">
        <f>IF(OR(OR(B47="",F47=""),D47=""),"",(F47^2*D47*0.000001*(DATABASE!$L$14-DATABASE!$F$14)/(DATABASE!$M$14-DATABASE!$G$14)+DATABASE!$F$14-(DATABASE!$L$14-DATABASE!$F$14)*DATABASE!$G$14/(DATABASE!$M$14-DATABASE!$G$14)))</f>
      </c>
      <c r="K47" s="23">
        <f t="shared" si="1"/>
      </c>
      <c r="L47" s="2"/>
      <c r="N47" s="2"/>
      <c r="P47" s="2"/>
    </row>
    <row r="48" spans="1:16" ht="15">
      <c r="A48" s="22" t="s">
        <v>9</v>
      </c>
      <c r="E48" s="22" t="s">
        <v>24</v>
      </c>
      <c r="G48" s="22"/>
      <c r="H48" s="22"/>
      <c r="I48" s="22"/>
      <c r="J48" s="23">
        <f>IF(OR(OR(B48="",F48=""),D48=""),"",(F48^2*D48*0.000001*(DATABASE!$L$14-DATABASE!$F$14)/(DATABASE!$M$14-DATABASE!$G$14)+DATABASE!$F$14-(DATABASE!$L$14-DATABASE!$F$14)*DATABASE!$G$14/(DATABASE!$M$14-DATABASE!$G$14)))</f>
      </c>
      <c r="K48" s="23">
        <f t="shared" si="1"/>
      </c>
      <c r="L48" s="2"/>
      <c r="N48" s="2"/>
      <c r="P48" s="2"/>
    </row>
    <row r="49" spans="1:16" ht="15">
      <c r="A49" s="22" t="s">
        <v>9</v>
      </c>
      <c r="E49" s="22" t="s">
        <v>24</v>
      </c>
      <c r="G49" s="22"/>
      <c r="H49" s="22"/>
      <c r="I49" s="22"/>
      <c r="J49" s="23">
        <f>IF(OR(OR(B49="",F49=""),D49=""),"",(F49^2*D49*0.000001*(DATABASE!$L$14-DATABASE!$F$14)/(DATABASE!$M$14-DATABASE!$G$14)+DATABASE!$F$14-(DATABASE!$L$14-DATABASE!$F$14)*DATABASE!$G$14/(DATABASE!$M$14-DATABASE!$G$14)))</f>
      </c>
      <c r="K49" s="23">
        <f t="shared" si="1"/>
      </c>
      <c r="L49" s="2"/>
      <c r="N49" s="2"/>
      <c r="P49" s="2"/>
    </row>
    <row r="50" spans="1:16" ht="15">
      <c r="A50" s="22" t="s">
        <v>10</v>
      </c>
      <c r="E50" s="22" t="s">
        <v>25</v>
      </c>
      <c r="F50" s="22"/>
      <c r="G50" s="22"/>
      <c r="H50" s="22"/>
      <c r="I50" s="22"/>
      <c r="J50" s="23">
        <f>IF(OR(B50="",D50=""),"",(D50*(DATABASE!$L$15-DATABASE!$F$15)/(DATABASE!$M$15-DATABASE!$G$15)+DATABASE!$F$15-(DATABASE!$L$15-DATABASE!$F$15)*DATABASE!$G$15/(DATABASE!$M$15-DATABASE!$G$15)))</f>
      </c>
      <c r="K50" s="23">
        <f t="shared" si="1"/>
      </c>
      <c r="L50" s="2"/>
      <c r="N50" s="2"/>
      <c r="P50" s="2"/>
    </row>
    <row r="51" spans="1:16" ht="15">
      <c r="A51" s="22" t="s">
        <v>10</v>
      </c>
      <c r="E51" s="22" t="s">
        <v>25</v>
      </c>
      <c r="F51" s="22"/>
      <c r="G51" s="22"/>
      <c r="H51" s="22"/>
      <c r="I51" s="22"/>
      <c r="J51" s="23">
        <f>IF(OR(B51="",D51=""),"",(D51*(DATABASE!$L$15-DATABASE!$F$15)/(DATABASE!$M$15-DATABASE!$G$15)+DATABASE!$F$15-(DATABASE!$L$15-DATABASE!$F$15)*DATABASE!$G$15/(DATABASE!$M$15-DATABASE!$G$15)))</f>
      </c>
      <c r="K51" s="23">
        <f t="shared" si="1"/>
      </c>
      <c r="L51" s="2"/>
      <c r="N51" s="2"/>
      <c r="P51" s="2"/>
    </row>
    <row r="52" spans="1:16" ht="15">
      <c r="A52" s="22" t="s">
        <v>10</v>
      </c>
      <c r="E52" s="22" t="s">
        <v>25</v>
      </c>
      <c r="F52" s="22"/>
      <c r="G52" s="22"/>
      <c r="H52" s="22"/>
      <c r="I52" s="22"/>
      <c r="J52" s="23">
        <f>IF(OR(B52="",D52=""),"",(D52*(DATABASE!$L$15-DATABASE!$F$15)/(DATABASE!$M$15-DATABASE!$G$15)+DATABASE!$F$15-(DATABASE!$L$15-DATABASE!$F$15)*DATABASE!$G$15/(DATABASE!$M$15-DATABASE!$G$15)))</f>
      </c>
      <c r="K52" s="23">
        <f t="shared" si="1"/>
      </c>
      <c r="L52" s="2"/>
      <c r="N52" s="2"/>
      <c r="P52" s="2"/>
    </row>
    <row r="53" spans="1:16" ht="15">
      <c r="A53" s="22" t="s">
        <v>10</v>
      </c>
      <c r="E53" s="22" t="s">
        <v>25</v>
      </c>
      <c r="F53" s="22"/>
      <c r="G53" s="22"/>
      <c r="H53" s="22"/>
      <c r="I53" s="22"/>
      <c r="J53" s="23">
        <f>IF(OR(B53="",D53=""),"",(D53*(DATABASE!$L$15-DATABASE!$F$15)/(DATABASE!$M$15-DATABASE!$G$15)+DATABASE!$F$15-(DATABASE!$L$15-DATABASE!$F$15)*DATABASE!$G$15/(DATABASE!$M$15-DATABASE!$G$15)))</f>
      </c>
      <c r="K53" s="23">
        <f t="shared" si="1"/>
      </c>
      <c r="L53" s="2"/>
      <c r="N53" s="2"/>
      <c r="P53" s="2"/>
    </row>
    <row r="54" spans="1:16" ht="15">
      <c r="A54" s="22" t="s">
        <v>10</v>
      </c>
      <c r="E54" s="22" t="s">
        <v>25</v>
      </c>
      <c r="F54" s="22"/>
      <c r="G54" s="22"/>
      <c r="H54" s="22"/>
      <c r="I54" s="22"/>
      <c r="J54" s="23">
        <f>IF(OR(B54="",D54=""),"",(D54*(DATABASE!$L$15-DATABASE!$F$15)/(DATABASE!$M$15-DATABASE!$G$15)+DATABASE!$F$15-(DATABASE!$L$15-DATABASE!$F$15)*DATABASE!$G$15/(DATABASE!$M$15-DATABASE!$G$15)))</f>
      </c>
      <c r="K54" s="23">
        <f t="shared" si="1"/>
      </c>
      <c r="L54" s="2"/>
      <c r="N54" s="2"/>
      <c r="P54" s="2"/>
    </row>
    <row r="55" spans="1:16" ht="15">
      <c r="A55" s="22" t="s">
        <v>10</v>
      </c>
      <c r="E55" s="22" t="s">
        <v>25</v>
      </c>
      <c r="F55" s="22"/>
      <c r="G55" s="22"/>
      <c r="H55" s="22"/>
      <c r="I55" s="22"/>
      <c r="J55" s="23">
        <f>IF(OR(B55="",D55=""),"",(D55*(DATABASE!$L$15-DATABASE!$F$15)/(DATABASE!$M$15-DATABASE!$G$15)+DATABASE!$F$15-(DATABASE!$L$15-DATABASE!$F$15)*DATABASE!$G$15/(DATABASE!$M$15-DATABASE!$G$15)))</f>
      </c>
      <c r="K55" s="23">
        <f t="shared" si="1"/>
      </c>
      <c r="L55" s="2"/>
      <c r="N55" s="2"/>
      <c r="P55" s="2"/>
    </row>
    <row r="56" spans="1:16" ht="15">
      <c r="A56" s="22" t="s">
        <v>77</v>
      </c>
      <c r="E56" s="22" t="s">
        <v>26</v>
      </c>
      <c r="F56" s="22"/>
      <c r="G56" s="22"/>
      <c r="H56" s="22"/>
      <c r="J56" s="23">
        <f>IF(OR(OR(B56="",D56=""),I56=""),"",(D56*0.000001*I56^2*(DATABASE!$L$16-DATABASE!$F$16)/(DATABASE!$M$16-DATABASE!$G$16)+DATABASE!$F$16-(DATABASE!$L$16-DATABASE!$F$16)*DATABASE!$G$16/(DATABASE!$M$16-DATABASE!$G$16)))</f>
      </c>
      <c r="K56" s="23">
        <f t="shared" si="1"/>
      </c>
      <c r="L56" s="2"/>
      <c r="N56" s="2"/>
      <c r="P56" s="2"/>
    </row>
    <row r="57" spans="1:16" ht="15">
      <c r="A57" s="22" t="s">
        <v>77</v>
      </c>
      <c r="E57" s="22" t="s">
        <v>26</v>
      </c>
      <c r="F57" s="22"/>
      <c r="G57" s="22"/>
      <c r="H57" s="22"/>
      <c r="J57" s="23">
        <f>IF(OR(OR(B57="",D57=""),I57=""),"",(D57*0.000001*I57^2*(DATABASE!$L$16-DATABASE!$F$16)/(DATABASE!$M$16-DATABASE!$G$16)+DATABASE!$F$16-(DATABASE!$L$16-DATABASE!$F$16)*DATABASE!$G$16/(DATABASE!$M$16-DATABASE!$G$16)))</f>
      </c>
      <c r="K57" s="23">
        <f t="shared" si="1"/>
      </c>
      <c r="L57" s="2"/>
      <c r="N57" s="2"/>
      <c r="P57" s="2"/>
    </row>
    <row r="58" spans="1:16" ht="15">
      <c r="A58" s="22" t="s">
        <v>77</v>
      </c>
      <c r="E58" s="22" t="s">
        <v>26</v>
      </c>
      <c r="F58" s="22"/>
      <c r="G58" s="22"/>
      <c r="H58" s="22"/>
      <c r="J58" s="23">
        <f>IF(OR(OR(B58="",D58=""),I58=""),"",(D58*0.000001*I58^2*(DATABASE!$L$16-DATABASE!$F$16)/(DATABASE!$M$16-DATABASE!$G$16)+DATABASE!$F$16-(DATABASE!$L$16-DATABASE!$F$16)*DATABASE!$G$16/(DATABASE!$M$16-DATABASE!$G$16)))</f>
      </c>
      <c r="K58" s="23">
        <f t="shared" si="1"/>
      </c>
      <c r="L58" s="2"/>
      <c r="N58" s="2"/>
      <c r="P58" s="2"/>
    </row>
    <row r="59" spans="1:16" ht="15">
      <c r="A59" s="22" t="s">
        <v>77</v>
      </c>
      <c r="E59" s="22" t="s">
        <v>26</v>
      </c>
      <c r="F59" s="22"/>
      <c r="G59" s="22"/>
      <c r="H59" s="22"/>
      <c r="J59" s="23">
        <f>IF(OR(OR(B59="",D59=""),I59=""),"",(D59*0.000001*I59^2*(DATABASE!$L$16-DATABASE!$F$16)/(DATABASE!$M$16-DATABASE!$G$16)+DATABASE!$F$16-(DATABASE!$L$16-DATABASE!$F$16)*DATABASE!$G$16/(DATABASE!$M$16-DATABASE!$G$16)))</f>
      </c>
      <c r="K59" s="23">
        <f t="shared" si="1"/>
      </c>
      <c r="L59" s="2"/>
      <c r="N59" s="2"/>
      <c r="P59" s="2"/>
    </row>
    <row r="60" spans="1:16" ht="15">
      <c r="A60" s="22" t="s">
        <v>12</v>
      </c>
      <c r="D60" s="22"/>
      <c r="E60" s="22"/>
      <c r="F60" s="22"/>
      <c r="H60" s="22"/>
      <c r="J60" s="23">
        <f>IF(OR(OR(B60="",G60=""),I60=""),"",(G60*I60*(DATABASE!$L$18-DATABASE!$F$18)/(DATABASE!$M$18-DATABASE!$G$18)+DATABASE!$F$18-(DATABASE!$L$18-DATABASE!$F$18)*DATABASE!$G$18/(DATABASE!$M$18-DATABASE!$G$18)))</f>
      </c>
      <c r="K60" s="23">
        <f>IF(J60="","",+B60*J60)</f>
      </c>
      <c r="L60" s="2"/>
      <c r="N60" s="2"/>
      <c r="P60" s="2"/>
    </row>
    <row r="61" spans="1:16" ht="15">
      <c r="A61" s="22" t="s">
        <v>12</v>
      </c>
      <c r="D61" s="22"/>
      <c r="E61" s="22"/>
      <c r="F61" s="22"/>
      <c r="H61" s="22"/>
      <c r="J61" s="23">
        <f>IF(OR(OR(B61="",G61=""),I61=""),"",(G61*I61*(DATABASE!$L$18-DATABASE!$F$18)/(DATABASE!$M$18-DATABASE!$G$18)+DATABASE!$F$18-(DATABASE!$L$18-DATABASE!$F$18)*DATABASE!$G$18/(DATABASE!$M$18-DATABASE!$G$18)))</f>
      </c>
      <c r="K61" s="23">
        <f>IF(J61="","",+B61*J61)</f>
      </c>
      <c r="L61" s="2"/>
      <c r="N61" s="2"/>
      <c r="P61" s="2"/>
    </row>
    <row r="62" spans="1:16" ht="15">
      <c r="A62" s="22" t="s">
        <v>75</v>
      </c>
      <c r="D62" s="22"/>
      <c r="E62" s="22"/>
      <c r="F62" s="22"/>
      <c r="H62" s="22"/>
      <c r="J62" s="23">
        <f>IF(OR(OR(B62="",G62=""),I62=""),"",(G62*I62*(DATABASE!$L$17-DATABASE!$F$17)/(DATABASE!$M$17-DATABASE!$G$17)+DATABASE!$F$17-(DATABASE!$L$17-DATABASE!$F$17)*DATABASE!$G$17/(DATABASE!$M$17-DATABASE!$G$17)))</f>
      </c>
      <c r="K62" s="23">
        <f>IF(J62="","",+B62*J62)</f>
      </c>
      <c r="L62" s="2"/>
      <c r="N62" s="2"/>
      <c r="P62" s="2"/>
    </row>
    <row r="63" spans="1:16" ht="15.75" thickBot="1">
      <c r="A63" s="22" t="s">
        <v>75</v>
      </c>
      <c r="D63" s="22"/>
      <c r="E63" s="22"/>
      <c r="F63" s="22"/>
      <c r="H63" s="22"/>
      <c r="J63" s="23">
        <f>IF(OR(OR(B63="",G63=""),I63=""),"",(G63*I63*(DATABASE!$L$17-DATABASE!$F$17)/(DATABASE!$M$17-DATABASE!$G$17)+DATABASE!$F$17-(DATABASE!$L$17-DATABASE!$F$17)*DATABASE!$G$17/(DATABASE!$M$17-DATABASE!$G$17)))</f>
      </c>
      <c r="K63" s="23">
        <f>IF(J63="","",+B63*J63)</f>
      </c>
      <c r="L63" s="2"/>
      <c r="N63" s="2"/>
      <c r="P63" s="2"/>
    </row>
    <row r="64" spans="1:16" ht="15">
      <c r="A64" s="59" t="s">
        <v>142</v>
      </c>
      <c r="B64" s="42"/>
      <c r="C64" s="42"/>
      <c r="D64" s="43"/>
      <c r="E64" s="43"/>
      <c r="F64" s="43"/>
      <c r="G64" s="43" t="s">
        <v>106</v>
      </c>
      <c r="H64" s="43"/>
      <c r="I64" s="43" t="s">
        <v>106</v>
      </c>
      <c r="J64" s="44" t="s">
        <v>22</v>
      </c>
      <c r="K64" s="45" t="s">
        <v>34</v>
      </c>
      <c r="L64" s="2"/>
      <c r="N64" s="2"/>
      <c r="P64" s="2"/>
    </row>
    <row r="65" spans="1:16" ht="15.75" thickBot="1">
      <c r="A65" s="60" t="s">
        <v>143</v>
      </c>
      <c r="B65" s="46" t="s">
        <v>20</v>
      </c>
      <c r="C65" s="46" t="s">
        <v>21</v>
      </c>
      <c r="D65" s="47"/>
      <c r="E65" s="47"/>
      <c r="F65" s="47" t="s">
        <v>105</v>
      </c>
      <c r="G65" s="47" t="s">
        <v>107</v>
      </c>
      <c r="H65" s="47"/>
      <c r="I65" s="47" t="s">
        <v>107</v>
      </c>
      <c r="J65" s="48" t="s">
        <v>33</v>
      </c>
      <c r="K65" s="49" t="s">
        <v>33</v>
      </c>
      <c r="L65" s="2"/>
      <c r="N65" s="2"/>
      <c r="P65" s="2"/>
    </row>
    <row r="66" spans="1:16" ht="15">
      <c r="A66" s="22" t="s">
        <v>78</v>
      </c>
      <c r="D66" s="22"/>
      <c r="E66" s="22"/>
      <c r="F66" s="30" t="s">
        <v>90</v>
      </c>
      <c r="H66" s="30" t="s">
        <v>74</v>
      </c>
      <c r="J66" s="23">
        <f>IF(OR(OR(B66="",G66=""),I66=""),"",(G66*DATABASE!$F$23+I66*DATABASE!$F$22))</f>
      </c>
      <c r="K66" s="23">
        <f t="shared" si="1"/>
      </c>
      <c r="L66" s="2"/>
      <c r="N66" s="2"/>
      <c r="P66" s="2"/>
    </row>
    <row r="67" spans="1:16" ht="15">
      <c r="A67" s="22" t="s">
        <v>135</v>
      </c>
      <c r="D67" s="22"/>
      <c r="E67" s="22"/>
      <c r="F67" s="30" t="s">
        <v>137</v>
      </c>
      <c r="H67" s="30" t="s">
        <v>74</v>
      </c>
      <c r="J67" s="23">
        <f>IF(OR(OR(B67="",G67=""),I67=""),"",(G67*DATABASE!$F$24+I67*DATABASE!$F$22))</f>
      </c>
      <c r="K67" s="23">
        <f>IF(J67="","",+B67*J67)</f>
      </c>
      <c r="L67" s="2"/>
      <c r="N67" s="2"/>
      <c r="P67" s="2"/>
    </row>
    <row r="68" spans="1:16" ht="15">
      <c r="A68" s="22" t="s">
        <v>136</v>
      </c>
      <c r="D68" s="22"/>
      <c r="E68" s="22"/>
      <c r="F68" s="30" t="s">
        <v>138</v>
      </c>
      <c r="H68" s="30" t="s">
        <v>74</v>
      </c>
      <c r="J68" s="23">
        <f>IF(OR(OR(B68="",G68=""),I68=""),"",(G68*DATABASE!$F$25+I68*DATABASE!$F$22))</f>
      </c>
      <c r="K68" s="23">
        <f>IF(J68="","",+B68*J68)</f>
      </c>
      <c r="L68" s="2"/>
      <c r="N68" s="2"/>
      <c r="P68" s="2"/>
    </row>
    <row r="69" spans="1:16" ht="15">
      <c r="A69" s="22" t="s">
        <v>79</v>
      </c>
      <c r="D69" s="22"/>
      <c r="E69" s="22"/>
      <c r="F69" s="30" t="s">
        <v>91</v>
      </c>
      <c r="H69" s="30" t="s">
        <v>74</v>
      </c>
      <c r="J69" s="23">
        <f>IF(OR(OR(B69="",G69=""),I69=""),"",(G69*DATABASE!$F$26+I69*DATABASE!$F$22))</f>
      </c>
      <c r="K69" s="23">
        <f>IF(J69="","",+B69*J69)</f>
      </c>
      <c r="L69" s="2"/>
      <c r="N69" s="2"/>
      <c r="P69" s="2"/>
    </row>
    <row r="70" spans="1:16" ht="15">
      <c r="A70" s="22" t="s">
        <v>139</v>
      </c>
      <c r="D70" s="22"/>
      <c r="E70" s="22"/>
      <c r="F70" s="30" t="s">
        <v>140</v>
      </c>
      <c r="H70" s="30" t="s">
        <v>74</v>
      </c>
      <c r="J70" s="23">
        <f>IF(OR(OR(B70="",G70=""),I70=""),"",(G70*DATABASE!$F$27+I70*DATABASE!$F$22))</f>
      </c>
      <c r="K70" s="23">
        <f t="shared" si="1"/>
      </c>
      <c r="L70" s="2"/>
      <c r="N70" s="2"/>
      <c r="P70" s="2"/>
    </row>
    <row r="71" spans="1:16" ht="15">
      <c r="A71" s="22" t="s">
        <v>80</v>
      </c>
      <c r="D71" s="22"/>
      <c r="E71" s="22"/>
      <c r="F71" s="30" t="s">
        <v>81</v>
      </c>
      <c r="H71" s="30"/>
      <c r="I71" s="31"/>
      <c r="J71" s="35">
        <f>IF(OR(B71="",G71=""),"",DATABASE!$F$28*G71)</f>
      </c>
      <c r="K71" s="23">
        <f>IF(J71="","",+B71*J71)</f>
      </c>
      <c r="L71" s="2"/>
      <c r="N71" s="2"/>
      <c r="P71" s="2"/>
    </row>
    <row r="72" spans="1:16" ht="15">
      <c r="A72" s="22" t="s">
        <v>87</v>
      </c>
      <c r="D72" s="22"/>
      <c r="E72" s="22"/>
      <c r="F72" s="30" t="s">
        <v>90</v>
      </c>
      <c r="H72" s="30"/>
      <c r="I72" s="31"/>
      <c r="J72" s="35">
        <f>IF(OR(B72="",G72=""),"",DATABASE!$F$29*G72)</f>
      </c>
      <c r="K72" s="23">
        <f>IF(J72="","",+B72*J72)</f>
      </c>
      <c r="L72" s="2"/>
      <c r="N72" s="2"/>
      <c r="P72" s="2"/>
    </row>
    <row r="73" spans="1:16" ht="15.75" thickBot="1">
      <c r="A73" s="22" t="s">
        <v>88</v>
      </c>
      <c r="D73" s="22"/>
      <c r="E73" s="22"/>
      <c r="F73" s="30" t="s">
        <v>89</v>
      </c>
      <c r="H73" s="30"/>
      <c r="I73" s="31"/>
      <c r="J73" s="35">
        <f>IF(OR(B73="",G73=""),"",DATABASE!$F$30*G73)</f>
      </c>
      <c r="K73" s="23">
        <f>IF(J73="","",+B73*J73)</f>
      </c>
      <c r="L73" s="2"/>
      <c r="N73" s="2"/>
      <c r="P73" s="2"/>
    </row>
    <row r="74" spans="1:16" ht="15">
      <c r="A74" s="42"/>
      <c r="B74" s="42"/>
      <c r="C74" s="42"/>
      <c r="D74" s="43"/>
      <c r="E74" s="43"/>
      <c r="F74" s="43"/>
      <c r="G74" s="43" t="s">
        <v>111</v>
      </c>
      <c r="H74" s="43"/>
      <c r="I74" s="43" t="s">
        <v>111</v>
      </c>
      <c r="J74" s="44" t="s">
        <v>22</v>
      </c>
      <c r="K74" s="45" t="s">
        <v>34</v>
      </c>
      <c r="L74" s="2"/>
      <c r="N74" s="2"/>
      <c r="P74" s="2"/>
    </row>
    <row r="75" spans="1:16" ht="15.75" thickBot="1">
      <c r="A75" s="46" t="s">
        <v>118</v>
      </c>
      <c r="B75" s="46" t="s">
        <v>20</v>
      </c>
      <c r="C75" s="46" t="s">
        <v>21</v>
      </c>
      <c r="D75" s="47"/>
      <c r="E75" s="47"/>
      <c r="F75" s="47" t="s">
        <v>105</v>
      </c>
      <c r="G75" s="47" t="s">
        <v>112</v>
      </c>
      <c r="H75" s="47"/>
      <c r="I75" s="47" t="s">
        <v>112</v>
      </c>
      <c r="J75" s="48" t="s">
        <v>33</v>
      </c>
      <c r="K75" s="49" t="s">
        <v>33</v>
      </c>
      <c r="L75" s="2"/>
      <c r="N75" s="2"/>
      <c r="P75" s="2"/>
    </row>
    <row r="76" spans="1:16" ht="15">
      <c r="A76" s="22" t="s">
        <v>76</v>
      </c>
      <c r="D76" s="22"/>
      <c r="E76" s="22"/>
      <c r="F76" s="30" t="s">
        <v>116</v>
      </c>
      <c r="H76" s="30"/>
      <c r="I76" s="31"/>
      <c r="J76" s="35">
        <f>IF(OR(B76="",G76=""),"",DATABASE!$F$31*G76)</f>
      </c>
      <c r="K76" s="23">
        <f>IF(J76="","",+B76*J76)</f>
      </c>
      <c r="L76" s="2"/>
      <c r="N76" s="2"/>
      <c r="P76" s="2"/>
    </row>
    <row r="77" spans="1:16" ht="15">
      <c r="A77" s="22" t="s">
        <v>85</v>
      </c>
      <c r="D77" s="22"/>
      <c r="E77" s="22"/>
      <c r="F77" s="30" t="s">
        <v>116</v>
      </c>
      <c r="H77" s="22"/>
      <c r="I77" s="31"/>
      <c r="J77" s="35">
        <f>IF(OR(B77="",G77=""),"",DATABASE!$F$32*G77)</f>
      </c>
      <c r="K77" s="23">
        <f>IF(J77="","",+B77*J77)</f>
      </c>
      <c r="L77" s="2"/>
      <c r="N77" s="2"/>
      <c r="P77" s="2"/>
    </row>
    <row r="78" spans="1:16" ht="15">
      <c r="A78" s="22" t="s">
        <v>86</v>
      </c>
      <c r="D78" s="22"/>
      <c r="E78" s="22"/>
      <c r="F78" s="30" t="s">
        <v>116</v>
      </c>
      <c r="H78" s="22"/>
      <c r="I78" s="31"/>
      <c r="J78" s="35">
        <f>IF(OR(B78="",G78=""),"",DATABASE!$F$33*G78)</f>
      </c>
      <c r="K78" s="23">
        <f>IF(J78="","",+B78*J78)</f>
      </c>
      <c r="L78" s="2"/>
      <c r="N78" s="2"/>
      <c r="P78" s="2"/>
    </row>
    <row r="79" spans="1:16" ht="15">
      <c r="A79" s="22" t="s">
        <v>84</v>
      </c>
      <c r="D79" s="22"/>
      <c r="E79" s="22"/>
      <c r="F79" s="30" t="s">
        <v>116</v>
      </c>
      <c r="G79" s="54"/>
      <c r="H79" s="22"/>
      <c r="I79" s="31"/>
      <c r="J79" s="35">
        <f>IF(OR(B79="",G79=""),"",DATABASE!$F$34*G79)</f>
      </c>
      <c r="K79" s="23">
        <f>IF(J79="","",+B79*J79)</f>
      </c>
      <c r="L79" s="2"/>
      <c r="N79" s="2"/>
      <c r="P79" s="2"/>
    </row>
    <row r="80" spans="1:16" ht="15.75" thickBot="1">
      <c r="A80" s="50" t="s">
        <v>115</v>
      </c>
      <c r="B80" s="51"/>
      <c r="C80" s="51"/>
      <c r="D80" s="50"/>
      <c r="E80" s="50"/>
      <c r="F80" s="56" t="s">
        <v>117</v>
      </c>
      <c r="G80" s="51"/>
      <c r="H80" s="50"/>
      <c r="I80" s="50"/>
      <c r="J80" s="52">
        <f>IF(OR(B80="",G80=""),"",DATABASE!$F$35*G80)</f>
      </c>
      <c r="K80" s="52">
        <f>IF(J80="","",+B80*J80)</f>
      </c>
      <c r="L80" s="2"/>
      <c r="N80" s="2"/>
      <c r="P80" s="2"/>
    </row>
    <row r="81" spans="1:16" ht="15">
      <c r="A81" s="42"/>
      <c r="B81" s="42"/>
      <c r="C81" s="42"/>
      <c r="D81" s="43"/>
      <c r="E81" s="43"/>
      <c r="F81" s="43"/>
      <c r="G81" s="43"/>
      <c r="H81" s="43"/>
      <c r="I81" s="43"/>
      <c r="J81" s="44" t="s">
        <v>22</v>
      </c>
      <c r="K81" s="45" t="s">
        <v>34</v>
      </c>
      <c r="L81" s="2"/>
      <c r="N81" s="2"/>
      <c r="P81" s="2"/>
    </row>
    <row r="82" spans="1:16" ht="15.75" thickBot="1">
      <c r="A82" s="46" t="s">
        <v>121</v>
      </c>
      <c r="B82" s="46" t="s">
        <v>20</v>
      </c>
      <c r="C82" s="46" t="s">
        <v>21</v>
      </c>
      <c r="D82" s="47"/>
      <c r="E82" s="47"/>
      <c r="F82" s="47"/>
      <c r="G82" s="47"/>
      <c r="H82" s="47"/>
      <c r="I82" s="47"/>
      <c r="J82" s="48" t="s">
        <v>33</v>
      </c>
      <c r="K82" s="49" t="s">
        <v>33</v>
      </c>
      <c r="L82" s="2"/>
      <c r="N82" s="2"/>
      <c r="P82" s="2"/>
    </row>
    <row r="83" spans="1:12" ht="15">
      <c r="A83" s="22" t="s">
        <v>82</v>
      </c>
      <c r="D83" s="22"/>
      <c r="E83" s="22"/>
      <c r="F83" s="30"/>
      <c r="G83" s="30"/>
      <c r="H83" s="30"/>
      <c r="I83" s="31"/>
      <c r="J83" s="23"/>
      <c r="K83" s="23">
        <f>IF(B83="","",+B83*DATABASE!$F$36)</f>
      </c>
      <c r="L83" s="2"/>
    </row>
    <row r="84" spans="1:12" ht="15">
      <c r="A84" s="22" t="s">
        <v>83</v>
      </c>
      <c r="D84" s="22"/>
      <c r="E84" s="22"/>
      <c r="F84" s="30"/>
      <c r="G84" s="30"/>
      <c r="H84" s="30"/>
      <c r="I84" s="31"/>
      <c r="J84" s="23"/>
      <c r="K84" s="23">
        <f>IF(B84="","",+B84*DATABASE!$F$37)</f>
      </c>
      <c r="L84" s="2"/>
    </row>
    <row r="85" spans="1:12" ht="15.75" thickBot="1">
      <c r="A85" s="50" t="s">
        <v>151</v>
      </c>
      <c r="B85" s="50"/>
      <c r="C85" s="63" t="s">
        <v>150</v>
      </c>
      <c r="D85" s="51"/>
      <c r="E85" s="50" t="s">
        <v>25</v>
      </c>
      <c r="F85" s="50"/>
      <c r="G85" s="50"/>
      <c r="H85" s="50"/>
      <c r="I85" s="50"/>
      <c r="J85" s="52">
        <f>IF(D85="","",IF(C85="Motor",0.33,1)*(D85*(DATABASE!$L$19-DATABASE!$F$19)/(DATABASE!$M$19-DATABASE!$G$19)+DATABASE!$F$19-(DATABASE!$L$19-DATABASE!$F$19)*DATABASE!$G$19/(DATABASE!$M$19-DATABASE!$G$19)))</f>
      </c>
      <c r="K85" s="52">
        <f>J85</f>
      </c>
      <c r="L85" s="2"/>
    </row>
    <row r="86" spans="1:11" ht="15">
      <c r="A86" s="22" t="s">
        <v>113</v>
      </c>
      <c r="B86" s="22"/>
      <c r="C86" s="22"/>
      <c r="D86" s="22"/>
      <c r="E86" s="22"/>
      <c r="F86" s="22"/>
      <c r="G86" s="22"/>
      <c r="H86" s="22"/>
      <c r="I86" s="22"/>
      <c r="J86" s="23"/>
      <c r="K86" s="23">
        <f>0.05*SUM(K11:K85)</f>
        <v>0</v>
      </c>
    </row>
    <row r="87" spans="1:11" ht="15">
      <c r="A87" s="22" t="s">
        <v>114</v>
      </c>
      <c r="B87" s="22"/>
      <c r="C87" s="22"/>
      <c r="D87" s="22"/>
      <c r="E87" s="22"/>
      <c r="F87" s="22"/>
      <c r="G87" s="22"/>
      <c r="H87" s="22"/>
      <c r="I87" s="22"/>
      <c r="J87" s="23"/>
      <c r="K87" s="23">
        <f>0.05*SUM(K11:K85)</f>
        <v>0</v>
      </c>
    </row>
    <row r="88" spans="1:10" ht="15.75" thickBot="1">
      <c r="A88" s="22" t="s">
        <v>14</v>
      </c>
      <c r="B88" s="22"/>
      <c r="C88" s="22"/>
      <c r="D88" s="22"/>
      <c r="E88" s="22"/>
      <c r="F88" s="22"/>
      <c r="G88" s="22"/>
      <c r="H88" s="22"/>
      <c r="I88" s="22"/>
      <c r="J88" s="23"/>
    </row>
    <row r="89" spans="1:11" ht="15.75" thickBot="1">
      <c r="A89" s="22" t="s">
        <v>15</v>
      </c>
      <c r="B89" s="22"/>
      <c r="C89" s="22"/>
      <c r="D89" s="22"/>
      <c r="E89" s="22"/>
      <c r="F89" s="22"/>
      <c r="G89" s="22"/>
      <c r="H89" s="22"/>
      <c r="I89" s="22"/>
      <c r="J89" s="22"/>
      <c r="K89" s="55">
        <f>SUM(K11:K88)</f>
        <v>0</v>
      </c>
    </row>
  </sheetData>
  <printOptions/>
  <pageMargins left="0.5" right="0.5" top="0.5" bottom="0.5" header="0" footer="0"/>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H15"/>
  <sheetViews>
    <sheetView workbookViewId="0" topLeftCell="A1">
      <selection activeCell="C18" sqref="C18"/>
    </sheetView>
  </sheetViews>
  <sheetFormatPr defaultColWidth="8.88671875" defaultRowHeight="15"/>
  <cols>
    <col min="1" max="1" width="24.88671875" style="0" customWidth="1"/>
    <col min="2" max="2" width="14.4453125" style="0" customWidth="1"/>
  </cols>
  <sheetData>
    <row r="1" spans="1:8" ht="23.25">
      <c r="A1" s="65"/>
      <c r="B1" s="65"/>
      <c r="C1" s="3" t="s">
        <v>154</v>
      </c>
      <c r="D1" s="65"/>
      <c r="E1" s="3"/>
      <c r="F1" s="65"/>
      <c r="G1" s="65"/>
      <c r="H1" s="65"/>
    </row>
    <row r="2" spans="1:8" ht="15.75">
      <c r="A2" s="1"/>
      <c r="B2" s="1"/>
      <c r="C2" s="1"/>
      <c r="D2" s="1"/>
      <c r="E2" s="1"/>
      <c r="F2" s="6"/>
      <c r="G2" s="1"/>
      <c r="H2" s="1"/>
    </row>
    <row r="3" spans="1:8" ht="15.75" thickBot="1">
      <c r="A3" s="65"/>
      <c r="B3" s="66" t="s">
        <v>16</v>
      </c>
      <c r="C3" s="1"/>
      <c r="D3" s="1"/>
      <c r="E3" s="1"/>
      <c r="F3" s="1"/>
      <c r="G3" s="1"/>
      <c r="H3" s="1"/>
    </row>
    <row r="4" spans="1:8" ht="15.75" thickBot="1">
      <c r="A4" s="65"/>
      <c r="B4" s="66" t="s">
        <v>17</v>
      </c>
      <c r="C4" s="67"/>
      <c r="D4" s="67"/>
      <c r="E4" s="67"/>
      <c r="F4" s="67"/>
      <c r="G4" s="1"/>
      <c r="H4" s="1"/>
    </row>
    <row r="5" spans="1:8" ht="15.75" thickBot="1">
      <c r="A5" s="65"/>
      <c r="B5" s="66" t="s">
        <v>18</v>
      </c>
      <c r="C5" s="67"/>
      <c r="D5" s="67"/>
      <c r="E5" s="67"/>
      <c r="F5" s="67"/>
      <c r="G5" s="1"/>
      <c r="H5" s="1"/>
    </row>
    <row r="6" spans="1:8" ht="15.75" thickBot="1">
      <c r="A6" s="65"/>
      <c r="B6" s="66" t="s">
        <v>19</v>
      </c>
      <c r="C6" s="67"/>
      <c r="D6" s="67"/>
      <c r="E6" s="67"/>
      <c r="F6" s="67"/>
      <c r="G6" s="1"/>
      <c r="H6" s="1"/>
    </row>
    <row r="7" spans="1:8" ht="16.5" thickBot="1">
      <c r="A7" s="65"/>
      <c r="B7" s="1"/>
      <c r="C7" s="67"/>
      <c r="D7" s="67"/>
      <c r="E7" s="67"/>
      <c r="F7" s="11"/>
      <c r="G7" s="1"/>
      <c r="H7" s="1"/>
    </row>
    <row r="8" spans="1:3" ht="15">
      <c r="A8" s="68"/>
      <c r="B8" s="69" t="s">
        <v>155</v>
      </c>
      <c r="C8" s="70"/>
    </row>
    <row r="9" spans="1:3" ht="15.75" thickBot="1">
      <c r="A9" s="71" t="s">
        <v>156</v>
      </c>
      <c r="B9" s="72" t="s">
        <v>157</v>
      </c>
      <c r="C9" s="70"/>
    </row>
    <row r="10" spans="1:3" ht="15">
      <c r="A10" s="73" t="s">
        <v>158</v>
      </c>
      <c r="B10" s="74"/>
      <c r="C10" s="70"/>
    </row>
    <row r="11" spans="1:3" ht="15">
      <c r="A11" s="75" t="s">
        <v>159</v>
      </c>
      <c r="B11" s="76"/>
      <c r="C11" s="70"/>
    </row>
    <row r="12" spans="1:3" ht="15">
      <c r="A12" s="75" t="s">
        <v>160</v>
      </c>
      <c r="B12" s="76"/>
      <c r="C12" s="70"/>
    </row>
    <row r="13" spans="1:3" ht="15">
      <c r="A13" s="75" t="s">
        <v>163</v>
      </c>
      <c r="B13" s="76"/>
      <c r="C13" s="70"/>
    </row>
    <row r="14" spans="1:3" ht="15">
      <c r="A14" s="75" t="s">
        <v>161</v>
      </c>
      <c r="B14" s="76"/>
      <c r="C14" s="70"/>
    </row>
    <row r="15" spans="1:3" ht="15.75" thickBot="1">
      <c r="A15" s="77" t="s">
        <v>162</v>
      </c>
      <c r="B15" s="78">
        <f>SUM(B10:B14)</f>
        <v>0</v>
      </c>
      <c r="C15" s="7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1"/>
  <sheetViews>
    <sheetView showOutlineSymbols="0" workbookViewId="0" topLeftCell="A5">
      <selection activeCell="A10" sqref="A9:A10"/>
    </sheetView>
  </sheetViews>
  <sheetFormatPr defaultColWidth="8.88671875" defaultRowHeight="15"/>
  <cols>
    <col min="1" max="1" width="72.77734375" style="25" customWidth="1"/>
    <col min="2" max="16384" width="9.77734375" style="25" customWidth="1"/>
  </cols>
  <sheetData>
    <row r="1" ht="23.25">
      <c r="A1" s="3" t="s">
        <v>154</v>
      </c>
    </row>
    <row r="2" ht="15">
      <c r="A2" s="64" t="s">
        <v>152</v>
      </c>
    </row>
    <row r="3" ht="75">
      <c r="A3" s="25" t="s">
        <v>164</v>
      </c>
    </row>
    <row r="5" ht="45">
      <c r="A5" s="25" t="s">
        <v>35</v>
      </c>
    </row>
    <row r="7" ht="120">
      <c r="A7" s="25" t="s">
        <v>166</v>
      </c>
    </row>
    <row r="9" ht="60">
      <c r="A9" s="25" t="s">
        <v>36</v>
      </c>
    </row>
    <row r="11" ht="30">
      <c r="A11" s="25" t="s">
        <v>165</v>
      </c>
    </row>
  </sheetData>
  <printOptions/>
  <pageMargins left="0.5" right="0.5" top="0.5" bottom="0.5" header="0" footer="0"/>
  <pageSetup orientation="landscape"/>
</worksheet>
</file>

<file path=xl/worksheets/sheet4.xml><?xml version="1.0" encoding="utf-8"?>
<worksheet xmlns="http://schemas.openxmlformats.org/spreadsheetml/2006/main" xmlns:r="http://schemas.openxmlformats.org/officeDocument/2006/relationships">
  <dimension ref="A1:L90"/>
  <sheetViews>
    <sheetView showOutlineSymbols="0" workbookViewId="0" topLeftCell="A1">
      <pane ySplit="10" topLeftCell="BM82" activePane="bottomLeft" state="frozen"/>
      <selection pane="topLeft" activeCell="A1" sqref="A1"/>
      <selection pane="bottomLeft" activeCell="E88" sqref="E88"/>
    </sheetView>
  </sheetViews>
  <sheetFormatPr defaultColWidth="8.88671875" defaultRowHeight="15"/>
  <cols>
    <col min="1" max="1" width="20.77734375" style="1" customWidth="1"/>
    <col min="2" max="2" width="5.77734375" style="1" customWidth="1"/>
    <col min="3" max="3" width="9.77734375" style="1" customWidth="1"/>
    <col min="4" max="4" width="6.77734375" style="1" customWidth="1"/>
    <col min="5" max="5" width="8.77734375" style="1" customWidth="1"/>
    <col min="6" max="6" width="6.77734375" style="1" customWidth="1"/>
    <col min="7" max="8" width="7.77734375" style="1" customWidth="1"/>
    <col min="9" max="9" width="8.77734375" style="1" customWidth="1"/>
    <col min="10" max="10" width="8.77734375" style="4" customWidth="1"/>
    <col min="11" max="11" width="9.77734375" style="4" customWidth="1"/>
    <col min="12" max="16384" width="9.77734375" style="1" customWidth="1"/>
  </cols>
  <sheetData>
    <row r="1" ht="23.25">
      <c r="B1" s="3" t="s">
        <v>154</v>
      </c>
    </row>
    <row r="2" spans="1:11" ht="15.75">
      <c r="A2" s="5"/>
      <c r="B2" s="64" t="s">
        <v>152</v>
      </c>
      <c r="D2" s="5"/>
      <c r="E2" s="5"/>
      <c r="F2" s="6"/>
      <c r="G2" s="5"/>
      <c r="H2" s="5"/>
      <c r="I2" s="5"/>
      <c r="J2" s="7"/>
      <c r="K2" s="7"/>
    </row>
    <row r="3" spans="2:11" ht="22.5" customHeight="1" thickBot="1">
      <c r="B3" s="8" t="s">
        <v>16</v>
      </c>
      <c r="C3" s="5" t="s">
        <v>37</v>
      </c>
      <c r="D3" s="5"/>
      <c r="E3" s="5"/>
      <c r="F3" s="5"/>
      <c r="G3" s="5"/>
      <c r="H3" s="5"/>
      <c r="I3" s="5"/>
      <c r="J3" s="7"/>
      <c r="K3" s="7"/>
    </row>
    <row r="4" spans="2:11" ht="22.5" customHeight="1">
      <c r="B4" s="8" t="s">
        <v>17</v>
      </c>
      <c r="C4" s="9" t="s">
        <v>38</v>
      </c>
      <c r="D4" s="9"/>
      <c r="E4" s="9"/>
      <c r="F4" s="9"/>
      <c r="G4" s="5"/>
      <c r="H4" s="5"/>
      <c r="I4" s="5"/>
      <c r="J4" s="7"/>
      <c r="K4" s="7"/>
    </row>
    <row r="5" spans="2:11" ht="22.5" customHeight="1">
      <c r="B5" s="8" t="s">
        <v>18</v>
      </c>
      <c r="C5" s="9" t="s">
        <v>39</v>
      </c>
      <c r="D5" s="9"/>
      <c r="E5" s="9"/>
      <c r="F5" s="9"/>
      <c r="G5" s="5"/>
      <c r="H5" s="5"/>
      <c r="I5" s="5"/>
      <c r="J5" s="7"/>
      <c r="K5" s="7"/>
    </row>
    <row r="6" spans="2:11" ht="22.5" customHeight="1">
      <c r="B6" s="10" t="s">
        <v>19</v>
      </c>
      <c r="C6" s="26">
        <v>36796</v>
      </c>
      <c r="D6" s="9"/>
      <c r="E6" s="9"/>
      <c r="F6" s="9"/>
      <c r="G6" s="5"/>
      <c r="H6" s="5"/>
      <c r="I6" s="5"/>
      <c r="J6" s="7"/>
      <c r="K6" s="7"/>
    </row>
    <row r="7" spans="2:11" ht="15.75">
      <c r="B7" s="5"/>
      <c r="C7" s="9"/>
      <c r="D7" s="9"/>
      <c r="E7" s="9"/>
      <c r="F7" s="11"/>
      <c r="G7" s="5"/>
      <c r="H7" s="5"/>
      <c r="I7" s="5"/>
      <c r="J7" s="7"/>
      <c r="K7" s="7"/>
    </row>
    <row r="8" ht="15"/>
    <row r="9" spans="1:12" ht="15.75">
      <c r="A9" s="12"/>
      <c r="B9" s="12"/>
      <c r="C9" s="12"/>
      <c r="D9" s="13"/>
      <c r="E9" s="13"/>
      <c r="F9" s="13" t="s">
        <v>27</v>
      </c>
      <c r="G9" s="13" t="s">
        <v>27</v>
      </c>
      <c r="H9" s="13" t="s">
        <v>30</v>
      </c>
      <c r="I9" s="13" t="s">
        <v>30</v>
      </c>
      <c r="J9" s="14" t="s">
        <v>22</v>
      </c>
      <c r="K9" s="14" t="s">
        <v>34</v>
      </c>
      <c r="L9" s="15"/>
    </row>
    <row r="10" spans="1:12" ht="15.75">
      <c r="A10" s="16" t="s">
        <v>0</v>
      </c>
      <c r="B10" s="16" t="s">
        <v>20</v>
      </c>
      <c r="C10" s="16" t="s">
        <v>21</v>
      </c>
      <c r="D10" s="17" t="s">
        <v>22</v>
      </c>
      <c r="E10" s="17" t="s">
        <v>23</v>
      </c>
      <c r="F10" s="17" t="s">
        <v>28</v>
      </c>
      <c r="G10" s="17" t="s">
        <v>29</v>
      </c>
      <c r="H10" s="17" t="s">
        <v>31</v>
      </c>
      <c r="I10" s="17" t="s">
        <v>32</v>
      </c>
      <c r="J10" s="18" t="s">
        <v>33</v>
      </c>
      <c r="K10" s="18" t="s">
        <v>33</v>
      </c>
      <c r="L10" s="15"/>
    </row>
    <row r="11" spans="1:11" ht="15">
      <c r="A11" s="19" t="s">
        <v>1</v>
      </c>
      <c r="B11" s="20">
        <v>2</v>
      </c>
      <c r="C11" s="20" t="s">
        <v>40</v>
      </c>
      <c r="D11" s="19"/>
      <c r="E11" s="19"/>
      <c r="F11" s="20">
        <v>600</v>
      </c>
      <c r="G11" s="19"/>
      <c r="H11" s="20">
        <v>60</v>
      </c>
      <c r="I11" s="19"/>
      <c r="J11" s="21">
        <f>IF(OR(OR(B11="",F11=""),H11=""),"",(F11*H11*(DATABASE!$L$5-DATABASE!$F$5)/(DATABASE!$M$5-DATABASE!$G$5)+DATABASE!$F$5-(DATABASE!$L$5-DATABASE!$F$5)*DATABASE!$G$5/(DATABASE!$M$5-DATABASE!$G$5)))</f>
        <v>5.32</v>
      </c>
      <c r="K11" s="21">
        <f aca="true" t="shared" si="0" ref="K11:K42">IF(J11="","",+B11*J11)</f>
        <v>10.64</v>
      </c>
    </row>
    <row r="12" spans="1:11" ht="15">
      <c r="A12" s="22" t="s">
        <v>1</v>
      </c>
      <c r="B12" s="1">
        <v>2</v>
      </c>
      <c r="C12" s="1" t="s">
        <v>41</v>
      </c>
      <c r="D12" s="22"/>
      <c r="E12" s="22"/>
      <c r="F12" s="1">
        <v>1200</v>
      </c>
      <c r="G12" s="22"/>
      <c r="H12" s="1">
        <v>30</v>
      </c>
      <c r="I12" s="22"/>
      <c r="J12" s="23">
        <f>IF(OR(OR(B12="",F12=""),H12=""),"",(F12*H12*(DATABASE!$L$5-DATABASE!$F$5)/(DATABASE!$M$5-DATABASE!$G$5)+DATABASE!$F$5-(DATABASE!$L$5-DATABASE!$F$5)*DATABASE!$G$5/(DATABASE!$M$5-DATABASE!$G$5)))</f>
        <v>5.32</v>
      </c>
      <c r="K12" s="23">
        <f t="shared" si="0"/>
        <v>10.64</v>
      </c>
    </row>
    <row r="13" spans="1:11" ht="15">
      <c r="A13" s="22" t="s">
        <v>1</v>
      </c>
      <c r="B13" s="1">
        <v>1</v>
      </c>
      <c r="D13" s="22"/>
      <c r="E13" s="22"/>
      <c r="G13" s="22"/>
      <c r="I13" s="22"/>
      <c r="J13" s="23">
        <f>IF(OR(OR(B13="",F13=""),H13=""),"",(F13*H13*(DATABASE!$L$5-DATABASE!$F$5)/(DATABASE!$M$5-DATABASE!$G$5)+DATABASE!$F$5-(DATABASE!$L$5-DATABASE!$F$5)*DATABASE!$G$5/(DATABASE!$M$5-DATABASE!$G$5)))</f>
      </c>
      <c r="K13" s="23">
        <f t="shared" si="0"/>
      </c>
    </row>
    <row r="14" spans="1:11" ht="15">
      <c r="A14" s="22" t="s">
        <v>1</v>
      </c>
      <c r="B14" s="1">
        <v>1</v>
      </c>
      <c r="D14" s="22"/>
      <c r="E14" s="22"/>
      <c r="G14" s="22"/>
      <c r="I14" s="22"/>
      <c r="J14" s="23">
        <f>IF(OR(OR(B14="",F14=""),H14=""),"",(F14*H14*(DATABASE!$L$5-DATABASE!$F$5)/(DATABASE!$M$5-DATABASE!$G$5)+DATABASE!$F$5-(DATABASE!$L$5-DATABASE!$F$5)*DATABASE!$G$5/(DATABASE!$M$5-DATABASE!$G$5)))</f>
      </c>
      <c r="K14" s="23">
        <f t="shared" si="0"/>
      </c>
    </row>
    <row r="15" spans="1:11" ht="15">
      <c r="A15" s="22" t="s">
        <v>2</v>
      </c>
      <c r="B15" s="1">
        <v>2</v>
      </c>
      <c r="C15" s="1" t="s">
        <v>42</v>
      </c>
      <c r="D15" s="22"/>
      <c r="E15" s="22"/>
      <c r="F15" s="1">
        <v>600</v>
      </c>
      <c r="G15" s="22"/>
      <c r="H15" s="1">
        <v>60</v>
      </c>
      <c r="I15" s="22"/>
      <c r="J15" s="23">
        <f>IF(OR(OR(B15="",F15=""),H15=""),"",(F15*H15*(DATABASE!$L$6-DATABASE!$F$6)/(DATABASE!$M$6-DATABASE!$G$6)+DATABASE!$F$6-(DATABASE!$L$6-DATABASE!$F$6)*DATABASE!$G$6/(DATABASE!$M$6-DATABASE!$G$6)))</f>
        <v>11.8</v>
      </c>
      <c r="K15" s="23">
        <f t="shared" si="0"/>
        <v>23.6</v>
      </c>
    </row>
    <row r="16" spans="1:11" ht="15">
      <c r="A16" s="22" t="s">
        <v>2</v>
      </c>
      <c r="B16" s="1">
        <v>2</v>
      </c>
      <c r="C16" s="24" t="s">
        <v>43</v>
      </c>
      <c r="D16" s="22"/>
      <c r="E16" s="22"/>
      <c r="F16" s="1">
        <v>600</v>
      </c>
      <c r="G16" s="22"/>
      <c r="H16" s="1">
        <v>60</v>
      </c>
      <c r="I16" s="22"/>
      <c r="J16" s="23">
        <f>IF(OR(OR(B16="",F16=""),H16=""),"",(F16*H16*(DATABASE!$L$6-DATABASE!$F$6)/(DATABASE!$M$6-DATABASE!$G$6)+DATABASE!$F$6-(DATABASE!$L$6-DATABASE!$F$6)*DATABASE!$G$6/(DATABASE!$M$6-DATABASE!$G$6)))</f>
        <v>11.8</v>
      </c>
      <c r="K16" s="23">
        <f t="shared" si="0"/>
        <v>23.6</v>
      </c>
    </row>
    <row r="17" spans="1:11" ht="15">
      <c r="A17" s="22" t="s">
        <v>3</v>
      </c>
      <c r="B17" s="1">
        <v>4</v>
      </c>
      <c r="C17" s="1" t="s">
        <v>44</v>
      </c>
      <c r="D17" s="22"/>
      <c r="E17" s="22"/>
      <c r="F17" s="1">
        <v>1000</v>
      </c>
      <c r="G17" s="22"/>
      <c r="H17" s="1">
        <v>34</v>
      </c>
      <c r="I17" s="22"/>
      <c r="J17" s="23">
        <f>IF(OR(OR(B17="",F17=""),H17=""),"",(F17*H17*(DATABASE!$L$7-DATABASE!$F$7)/(DATABASE!$M$7-DATABASE!$G$7)+DATABASE!$F$7-(DATABASE!$L$7-DATABASE!$F$7)*DATABASE!$G$7/(DATABASE!$M$7-DATABASE!$G$7)))</f>
        <v>13.559999999999999</v>
      </c>
      <c r="K17" s="23">
        <f t="shared" si="0"/>
        <v>54.239999999999995</v>
      </c>
    </row>
    <row r="18" spans="1:11" ht="15">
      <c r="A18" s="22" t="s">
        <v>3</v>
      </c>
      <c r="B18" s="1">
        <v>1</v>
      </c>
      <c r="C18" s="1" t="s">
        <v>45</v>
      </c>
      <c r="D18" s="22"/>
      <c r="E18" s="22"/>
      <c r="F18" s="1">
        <v>1000</v>
      </c>
      <c r="G18" s="22"/>
      <c r="H18" s="1">
        <v>100</v>
      </c>
      <c r="I18" s="22"/>
      <c r="J18" s="23">
        <f>IF(OR(OR(B18="",F18=""),H18=""),"",(F18*H18*(DATABASE!$L$7-DATABASE!$F$7)/(DATABASE!$M$7-DATABASE!$G$7)+DATABASE!$F$7-(DATABASE!$L$7-DATABASE!$F$7)*DATABASE!$G$7/(DATABASE!$M$7-DATABASE!$G$7)))</f>
        <v>39.66</v>
      </c>
      <c r="K18" s="23">
        <f t="shared" si="0"/>
        <v>39.66</v>
      </c>
    </row>
    <row r="19" spans="1:11" ht="15">
      <c r="A19" s="22" t="s">
        <v>3</v>
      </c>
      <c r="B19" s="1">
        <v>1</v>
      </c>
      <c r="D19" s="22"/>
      <c r="E19" s="22"/>
      <c r="G19" s="22"/>
      <c r="I19" s="22"/>
      <c r="J19" s="23">
        <f>IF(OR(OR(B19="",F19=""),H19=""),"",(F19*H19*(DATABASE!$L$7-DATABASE!$F$7)/(DATABASE!$M$7-DATABASE!$G$7)+DATABASE!$F$7-(DATABASE!$L$7-DATABASE!$F$7)*DATABASE!$G$7/(DATABASE!$M$7-DATABASE!$G$7)))</f>
      </c>
      <c r="K19" s="23">
        <f t="shared" si="0"/>
      </c>
    </row>
    <row r="20" spans="1:11" ht="15">
      <c r="A20" s="22" t="s">
        <v>3</v>
      </c>
      <c r="B20" s="1">
        <v>1</v>
      </c>
      <c r="D20" s="22"/>
      <c r="E20" s="22"/>
      <c r="G20" s="22"/>
      <c r="I20" s="22"/>
      <c r="J20" s="23">
        <f>IF(OR(OR(B20="",F20=""),H20=""),"",(F20*H20*(DATABASE!$L$7-DATABASE!$F$7)/(DATABASE!$M$7-DATABASE!$G$7)+DATABASE!$F$7-(DATABASE!$L$7-DATABASE!$F$7)*DATABASE!$G$7/(DATABASE!$M$7-DATABASE!$G$7)))</f>
      </c>
      <c r="K20" s="23">
        <f t="shared" si="0"/>
      </c>
    </row>
    <row r="21" spans="1:11" ht="15">
      <c r="A21" s="22" t="s">
        <v>3</v>
      </c>
      <c r="B21" s="1">
        <v>1</v>
      </c>
      <c r="D21" s="22"/>
      <c r="E21" s="22"/>
      <c r="G21" s="22"/>
      <c r="I21" s="22"/>
      <c r="J21" s="23">
        <f>IF(OR(OR(B21="",F21=""),H21=""),"",(F21*H21*(DATABASE!$L$7-DATABASE!$F$7)/(DATABASE!$M$7-DATABASE!$G$7)+DATABASE!$F$7-(DATABASE!$L$7-DATABASE!$F$7)*DATABASE!$G$7/(DATABASE!$M$7-DATABASE!$G$7)))</f>
      </c>
      <c r="K21" s="23">
        <f t="shared" si="0"/>
      </c>
    </row>
    <row r="22" spans="1:11" ht="15">
      <c r="A22" s="22" t="s">
        <v>3</v>
      </c>
      <c r="B22" s="1">
        <v>1</v>
      </c>
      <c r="D22" s="22"/>
      <c r="E22" s="22"/>
      <c r="G22" s="22"/>
      <c r="I22" s="22"/>
      <c r="J22" s="23">
        <f>IF(OR(OR(B22="",F22=""),H22=""),"",(F22*H22*(DATABASE!$L$7-DATABASE!$F$7)/(DATABASE!$M$7-DATABASE!$G$7)+DATABASE!$F$7-(DATABASE!$L$7-DATABASE!$F$7)*DATABASE!$G$7/(DATABASE!$M$7-DATABASE!$G$7)))</f>
      </c>
      <c r="K22" s="23">
        <f t="shared" si="0"/>
      </c>
    </row>
    <row r="23" spans="1:11" ht="15">
      <c r="A23" s="22" t="s">
        <v>4</v>
      </c>
      <c r="B23" s="1">
        <v>1</v>
      </c>
      <c r="C23" s="1" t="s">
        <v>46</v>
      </c>
      <c r="D23" s="22"/>
      <c r="E23" s="22"/>
      <c r="F23" s="1">
        <v>80</v>
      </c>
      <c r="G23" s="22"/>
      <c r="H23" s="1">
        <v>10</v>
      </c>
      <c r="I23" s="22"/>
      <c r="J23" s="23">
        <f>IF(OR(OR(B23="",F23=""),H23=""),"",(F23*H23*(DATABASE!$L$9-DATABASE!$F$9)/(DATABASE!$M$9-DATABASE!$G$9)+DATABASE!$F$9-(DATABASE!$L$9-DATABASE!$F$9)*DATABASE!$G$9/(DATABASE!$M$9-DATABASE!$G$9)))</f>
        <v>0.48</v>
      </c>
      <c r="K23" s="23">
        <f t="shared" si="0"/>
        <v>0.48</v>
      </c>
    </row>
    <row r="24" spans="1:11" ht="15">
      <c r="A24" s="22" t="s">
        <v>4</v>
      </c>
      <c r="B24" s="1">
        <v>1</v>
      </c>
      <c r="D24" s="22"/>
      <c r="E24" s="22"/>
      <c r="G24" s="22"/>
      <c r="I24" s="22"/>
      <c r="J24" s="23">
        <f>IF(OR(OR(B24="",F24=""),H24=""),"",(F24*H24*(DATABASE!$L$9-DATABASE!$F$9)/(DATABASE!$M$9-DATABASE!$G$9)+DATABASE!$F$9-(DATABASE!$L$9-DATABASE!$F$9)*DATABASE!$G$9/(DATABASE!$M$9-DATABASE!$G$9)))</f>
      </c>
      <c r="K24" s="23">
        <f t="shared" si="0"/>
      </c>
    </row>
    <row r="25" spans="1:11" ht="15">
      <c r="A25" s="22" t="s">
        <v>4</v>
      </c>
      <c r="B25" s="1">
        <v>1</v>
      </c>
      <c r="D25" s="22"/>
      <c r="E25" s="22"/>
      <c r="G25" s="22"/>
      <c r="I25" s="22"/>
      <c r="J25" s="23">
        <f>IF(OR(OR(B25="",F25=""),H25=""),"",(F25*H25*(DATABASE!$L$9-DATABASE!$F$9)/(DATABASE!$M$9-DATABASE!$G$9)+DATABASE!$F$9-(DATABASE!$L$9-DATABASE!$F$9)*DATABASE!$G$9/(DATABASE!$M$9-DATABASE!$G$9)))</f>
      </c>
      <c r="K25" s="23">
        <f t="shared" si="0"/>
      </c>
    </row>
    <row r="26" spans="1:11" ht="15">
      <c r="A26" s="22" t="s">
        <v>4</v>
      </c>
      <c r="B26" s="1">
        <v>1</v>
      </c>
      <c r="D26" s="22"/>
      <c r="E26" s="22"/>
      <c r="G26" s="22"/>
      <c r="I26" s="22"/>
      <c r="J26" s="23">
        <f>IF(OR(OR(B26="",F26=""),H26=""),"",(F26*H26*(DATABASE!$L$9-DATABASE!$F$9)/(DATABASE!$M$9-DATABASE!$G$9)+DATABASE!$F$9-(DATABASE!$L$9-DATABASE!$F$9)*DATABASE!$G$9/(DATABASE!$M$9-DATABASE!$G$9)))</f>
      </c>
      <c r="K26" s="23">
        <f t="shared" si="0"/>
      </c>
    </row>
    <row r="27" spans="1:11" ht="15">
      <c r="A27" s="22" t="s">
        <v>4</v>
      </c>
      <c r="B27" s="1">
        <v>1</v>
      </c>
      <c r="D27" s="22"/>
      <c r="E27" s="22"/>
      <c r="G27" s="22"/>
      <c r="I27" s="22"/>
      <c r="J27" s="23">
        <f>IF(OR(OR(B27="",F27=""),H27=""),"",(F27*H27*(DATABASE!$L$9-DATABASE!$F$9)/(DATABASE!$M$9-DATABASE!$G$9)+DATABASE!$F$9-(DATABASE!$L$9-DATABASE!$F$9)*DATABASE!$G$9/(DATABASE!$M$9-DATABASE!$G$9)))</f>
      </c>
      <c r="K27" s="23">
        <f t="shared" si="0"/>
      </c>
    </row>
    <row r="28" spans="1:11" ht="15">
      <c r="A28" s="22" t="s">
        <v>5</v>
      </c>
      <c r="B28" s="1">
        <v>1</v>
      </c>
      <c r="D28" s="22"/>
      <c r="E28" s="22"/>
      <c r="G28" s="22"/>
      <c r="I28" s="22"/>
      <c r="J28" s="23">
        <f>IF(OR(OR(B28="",F28=""),H28=""),"",(F28*H28*(DATABASE!$L$10-DATABASE!$F$10)/(DATABASE!$M$10-DATABASE!$G$10)+DATABASE!$F$10-(DATABASE!$L$10-DATABASE!$F$10)*DATABASE!$G$10/(DATABASE!$M$10-DATABASE!$G$10)))</f>
      </c>
      <c r="K28" s="23">
        <f t="shared" si="0"/>
      </c>
    </row>
    <row r="29" spans="1:11" ht="15">
      <c r="A29" s="22" t="s">
        <v>5</v>
      </c>
      <c r="B29" s="1">
        <v>1</v>
      </c>
      <c r="D29" s="22"/>
      <c r="E29" s="22"/>
      <c r="G29" s="22"/>
      <c r="I29" s="22"/>
      <c r="J29" s="23">
        <f>IF(OR(OR(B29="",F29=""),H29=""),"",(F29*H29*(DATABASE!$L$10-DATABASE!$F$10)/(DATABASE!$M$10-DATABASE!$G$10)+DATABASE!$F$10-(DATABASE!$L$10-DATABASE!$F$10)*DATABASE!$G$10/(DATABASE!$M$10-DATABASE!$G$10)))</f>
      </c>
      <c r="K29" s="23">
        <f t="shared" si="0"/>
      </c>
    </row>
    <row r="30" spans="1:11" ht="15">
      <c r="A30" s="22" t="s">
        <v>5</v>
      </c>
      <c r="B30" s="1">
        <v>1</v>
      </c>
      <c r="D30" s="22"/>
      <c r="E30" s="22"/>
      <c r="G30" s="22"/>
      <c r="I30" s="22"/>
      <c r="J30" s="23">
        <f>IF(OR(OR(B30="",F30=""),H30=""),"",(F30*H30*(DATABASE!$L$10-DATABASE!$F$10)/(DATABASE!$M$10-DATABASE!$G$10)+DATABASE!$F$10-(DATABASE!$L$10-DATABASE!$F$10)*DATABASE!$G$10/(DATABASE!$M$10-DATABASE!$G$10)))</f>
      </c>
      <c r="K30" s="23">
        <f t="shared" si="0"/>
      </c>
    </row>
    <row r="31" spans="1:11" ht="15">
      <c r="A31" s="22" t="s">
        <v>5</v>
      </c>
      <c r="B31" s="1">
        <v>1</v>
      </c>
      <c r="D31" s="22"/>
      <c r="E31" s="22"/>
      <c r="G31" s="22"/>
      <c r="I31" s="22"/>
      <c r="J31" s="23">
        <f>IF(OR(OR(B31="",F31=""),H31=""),"",(F31*H31*(DATABASE!$L$10-DATABASE!$F$10)/(DATABASE!$M$10-DATABASE!$G$10)+DATABASE!$F$10-(DATABASE!$L$10-DATABASE!$F$10)*DATABASE!$G$10/(DATABASE!$M$10-DATABASE!$G$10)))</f>
      </c>
      <c r="K31" s="23">
        <f t="shared" si="0"/>
      </c>
    </row>
    <row r="32" spans="1:11" ht="15">
      <c r="A32" s="22" t="s">
        <v>6</v>
      </c>
      <c r="B32" s="1">
        <v>1</v>
      </c>
      <c r="C32" s="1" t="s">
        <v>47</v>
      </c>
      <c r="D32" s="22"/>
      <c r="E32" s="22"/>
      <c r="F32" s="1">
        <v>500</v>
      </c>
      <c r="G32" s="22"/>
      <c r="H32" s="1">
        <v>48</v>
      </c>
      <c r="I32" s="22"/>
      <c r="J32" s="23">
        <f>IF(OR(OR(B32="",F32=""),H32=""),"",(F32*H32*(DATABASE!$L$11-DATABASE!$F$11)/(DATABASE!$M$11-DATABASE!$G$11)+DATABASE!$F$11-(DATABASE!$L$11-DATABASE!$F$11)*DATABASE!$G$11/(DATABASE!$M$11-DATABASE!$G$11)))</f>
        <v>27.310000000000002</v>
      </c>
      <c r="K32" s="23">
        <f t="shared" si="0"/>
        <v>27.310000000000002</v>
      </c>
    </row>
    <row r="33" spans="1:11" ht="15">
      <c r="A33" s="22" t="s">
        <v>6</v>
      </c>
      <c r="B33" s="1">
        <v>1</v>
      </c>
      <c r="C33" s="24" t="s">
        <v>48</v>
      </c>
      <c r="D33" s="22"/>
      <c r="E33" s="22"/>
      <c r="F33" s="1">
        <v>500</v>
      </c>
      <c r="G33" s="22"/>
      <c r="H33" s="1">
        <v>48</v>
      </c>
      <c r="I33" s="22"/>
      <c r="J33" s="23">
        <f>IF(OR(OR(B33="",F33=""),H33=""),"",(F33*H33*(DATABASE!$L$11-DATABASE!$F$11)/(DATABASE!$M$11-DATABASE!$G$11)+DATABASE!$F$11-(DATABASE!$L$11-DATABASE!$F$11)*DATABASE!$G$11/(DATABASE!$M$11-DATABASE!$G$11)))</f>
        <v>27.310000000000002</v>
      </c>
      <c r="K33" s="23">
        <f t="shared" si="0"/>
        <v>27.310000000000002</v>
      </c>
    </row>
    <row r="34" spans="1:11" ht="15">
      <c r="A34" s="22" t="s">
        <v>7</v>
      </c>
      <c r="B34" s="1">
        <v>1</v>
      </c>
      <c r="C34" s="1" t="s">
        <v>49</v>
      </c>
      <c r="D34" s="22"/>
      <c r="E34" s="22"/>
      <c r="F34" s="1">
        <v>600</v>
      </c>
      <c r="G34" s="22"/>
      <c r="H34" s="1">
        <v>70</v>
      </c>
      <c r="I34" s="22"/>
      <c r="J34" s="23">
        <f>IF(OR(OR(B34="",F34=""),H34=""),"",(F34*H34*(DATABASE!$L$12-DATABASE!$F$12)/(DATABASE!$M$12-DATABASE!$G$12)+DATABASE!$F$12-(DATABASE!$L$12-DATABASE!$F$12)*DATABASE!$G$12/(DATABASE!$M$12-DATABASE!$G$12)))</f>
        <v>4.68</v>
      </c>
      <c r="K34" s="23">
        <f t="shared" si="0"/>
        <v>4.68</v>
      </c>
    </row>
    <row r="35" spans="1:11" ht="15">
      <c r="A35" s="22" t="s">
        <v>7</v>
      </c>
      <c r="B35" s="1">
        <v>1</v>
      </c>
      <c r="D35" s="22"/>
      <c r="E35" s="22"/>
      <c r="G35" s="22"/>
      <c r="I35" s="22"/>
      <c r="J35" s="23">
        <f>IF(OR(OR(B35="",F35=""),H35=""),"",(F35*H35*(DATABASE!$L$12-DATABASE!$F$12)/(DATABASE!$M$12-DATABASE!$G$12)+DATABASE!$F$12-(DATABASE!$L$12-DATABASE!$F$12)*DATABASE!$G$12/(DATABASE!$M$12-DATABASE!$G$12)))</f>
      </c>
      <c r="K35" s="23">
        <f t="shared" si="0"/>
      </c>
    </row>
    <row r="36" spans="1:11" ht="15">
      <c r="A36" s="22" t="s">
        <v>7</v>
      </c>
      <c r="B36" s="1">
        <v>1</v>
      </c>
      <c r="D36" s="22"/>
      <c r="E36" s="22"/>
      <c r="G36" s="22"/>
      <c r="I36" s="22"/>
      <c r="J36" s="23">
        <f>IF(OR(OR(B36="",F36=""),H36=""),"",(F36*H36*(DATABASE!$L$12-DATABASE!$F$12)/(DATABASE!$M$12-DATABASE!$G$12)+DATABASE!$F$12-(DATABASE!$L$12-DATABASE!$F$12)*DATABASE!$G$12/(DATABASE!$M$12-DATABASE!$G$12)))</f>
      </c>
      <c r="K36" s="23">
        <f t="shared" si="0"/>
      </c>
    </row>
    <row r="37" spans="1:11" ht="15">
      <c r="A37" s="22" t="s">
        <v>8</v>
      </c>
      <c r="B37" s="1">
        <v>2</v>
      </c>
      <c r="C37" s="1" t="s">
        <v>50</v>
      </c>
      <c r="D37" s="1">
        <v>1000</v>
      </c>
      <c r="E37" s="22" t="s">
        <v>24</v>
      </c>
      <c r="F37" s="1">
        <v>450</v>
      </c>
      <c r="G37" s="22"/>
      <c r="H37" s="22"/>
      <c r="I37" s="22"/>
      <c r="J37" s="23">
        <f>IF(OR(OR(B37="",F37=""),D37=""),"",(F37^2*D37*0.000001*(DATABASE!$L$13-DATABASE!$F$13)/(DATABASE!$M$13-DATABASE!$G$13)+DATABASE!$F$13-(DATABASE!$L$13-DATABASE!$F$13)*DATABASE!$G$13/(DATABASE!$M$13-DATABASE!$G$13)))</f>
        <v>28.140000000000008</v>
      </c>
      <c r="K37" s="23">
        <f t="shared" si="0"/>
        <v>56.280000000000015</v>
      </c>
    </row>
    <row r="38" spans="1:11" ht="15">
      <c r="A38" s="22" t="s">
        <v>8</v>
      </c>
      <c r="B38" s="1">
        <v>1</v>
      </c>
      <c r="C38" s="1" t="s">
        <v>51</v>
      </c>
      <c r="D38" s="1">
        <v>2000</v>
      </c>
      <c r="E38" s="22" t="s">
        <v>24</v>
      </c>
      <c r="F38" s="1">
        <v>100</v>
      </c>
      <c r="G38" s="22"/>
      <c r="H38" s="22"/>
      <c r="I38" s="22"/>
      <c r="J38" s="23">
        <f>IF(OR(OR(B38="",F38=""),D38=""),"",(F38^2*D38*0.000001*(DATABASE!$L$13-DATABASE!$F$13)/(DATABASE!$M$13-DATABASE!$G$13)+DATABASE!$F$13-(DATABASE!$L$13-DATABASE!$F$13)*DATABASE!$G$13/(DATABASE!$M$13-DATABASE!$G$13)))</f>
        <v>2.8707692307692296</v>
      </c>
      <c r="K38" s="23">
        <f t="shared" si="0"/>
        <v>2.8707692307692296</v>
      </c>
    </row>
    <row r="39" spans="1:11" ht="15">
      <c r="A39" s="22" t="s">
        <v>8</v>
      </c>
      <c r="B39" s="1">
        <v>1</v>
      </c>
      <c r="C39" s="1" t="s">
        <v>52</v>
      </c>
      <c r="D39" s="1">
        <v>4000</v>
      </c>
      <c r="E39" s="22" t="s">
        <v>24</v>
      </c>
      <c r="F39" s="1">
        <v>100</v>
      </c>
      <c r="G39" s="22"/>
      <c r="H39" s="22"/>
      <c r="I39" s="22"/>
      <c r="J39" s="23">
        <f>IF(OR(OR(B39="",F39=""),D39=""),"",(F39^2*D39*0.000001*(DATABASE!$L$13-DATABASE!$F$13)/(DATABASE!$M$13-DATABASE!$G$13)+DATABASE!$F$13-(DATABASE!$L$13-DATABASE!$F$13)*DATABASE!$G$13/(DATABASE!$M$13-DATABASE!$G$13)))</f>
        <v>5.64</v>
      </c>
      <c r="K39" s="23">
        <f t="shared" si="0"/>
        <v>5.64</v>
      </c>
    </row>
    <row r="40" spans="1:11" ht="15">
      <c r="A40" s="22" t="s">
        <v>8</v>
      </c>
      <c r="B40" s="1">
        <v>1</v>
      </c>
      <c r="E40" s="22" t="s">
        <v>24</v>
      </c>
      <c r="G40" s="22"/>
      <c r="H40" s="22"/>
      <c r="I40" s="22"/>
      <c r="J40" s="23">
        <f>IF(OR(OR(B40="",F40=""),D40=""),"",(F40^2*D40*0.000001*(DATABASE!$L$13-DATABASE!$F$13)/(DATABASE!$M$13-DATABASE!$G$13)+DATABASE!$F$13-(DATABASE!$L$13-DATABASE!$F$13)*DATABASE!$G$13/(DATABASE!$M$13-DATABASE!$G$13)))</f>
      </c>
      <c r="K40" s="23">
        <f t="shared" si="0"/>
      </c>
    </row>
    <row r="41" spans="1:11" ht="15">
      <c r="A41" s="22" t="s">
        <v>8</v>
      </c>
      <c r="B41" s="1">
        <v>1</v>
      </c>
      <c r="E41" s="22" t="s">
        <v>24</v>
      </c>
      <c r="G41" s="22"/>
      <c r="H41" s="22"/>
      <c r="I41" s="22"/>
      <c r="J41" s="23">
        <f>IF(OR(OR(B41="",F41=""),D41=""),"",(F41^2*D41*0.000001*(DATABASE!$L$13-DATABASE!$F$13)/(DATABASE!$M$13-DATABASE!$G$13)+DATABASE!$F$13-(DATABASE!$L$13-DATABASE!$F$13)*DATABASE!$G$13/(DATABASE!$M$13-DATABASE!$G$13)))</f>
      </c>
      <c r="K41" s="23">
        <f t="shared" si="0"/>
      </c>
    </row>
    <row r="42" spans="1:11" ht="15">
      <c r="A42" s="22" t="s">
        <v>8</v>
      </c>
      <c r="B42" s="1">
        <v>1</v>
      </c>
      <c r="E42" s="22" t="s">
        <v>24</v>
      </c>
      <c r="G42" s="22"/>
      <c r="H42" s="22"/>
      <c r="I42" s="22"/>
      <c r="J42" s="23">
        <f>IF(OR(OR(B42="",F42=""),D42=""),"",(F42^2*D42*0.000001*(DATABASE!$L$13-DATABASE!$F$13)/(DATABASE!$M$13-DATABASE!$G$13)+DATABASE!$F$13-(DATABASE!$L$13-DATABASE!$F$13)*DATABASE!$G$13/(DATABASE!$M$13-DATABASE!$G$13)))</f>
      </c>
      <c r="K42" s="23">
        <f t="shared" si="0"/>
      </c>
    </row>
    <row r="43" spans="1:11" ht="15">
      <c r="A43" s="22" t="s">
        <v>8</v>
      </c>
      <c r="B43" s="1">
        <v>1</v>
      </c>
      <c r="E43" s="22" t="s">
        <v>24</v>
      </c>
      <c r="G43" s="22"/>
      <c r="H43" s="22"/>
      <c r="I43" s="22"/>
      <c r="J43" s="23">
        <f>IF(OR(OR(B43="",F43=""),D43=""),"",(F43^2*D43*0.000001*(DATABASE!$L$13-DATABASE!$F$13)/(DATABASE!$M$13-DATABASE!$G$13)+DATABASE!$F$13-(DATABASE!$L$13-DATABASE!$F$13)*DATABASE!$G$13/(DATABASE!$M$13-DATABASE!$G$13)))</f>
      </c>
      <c r="K43" s="23">
        <f aca="true" t="shared" si="1" ref="K43:K59">IF(J43="","",+B43*J43)</f>
      </c>
    </row>
    <row r="44" spans="1:11" ht="15">
      <c r="A44" s="22" t="s">
        <v>9</v>
      </c>
      <c r="B44" s="1">
        <v>4</v>
      </c>
      <c r="C44" s="1" t="s">
        <v>53</v>
      </c>
      <c r="D44" s="1">
        <v>0.1</v>
      </c>
      <c r="E44" s="22" t="s">
        <v>24</v>
      </c>
      <c r="F44" s="1">
        <v>600</v>
      </c>
      <c r="G44" s="22"/>
      <c r="H44" s="22"/>
      <c r="I44" s="22"/>
      <c r="J44" s="23">
        <f>IF(OR(OR(B44="",F44=""),D44=""),"",(F44^2*D44*0.000001*(DATABASE!$L$14-DATABASE!$F$14)/(DATABASE!$M$14-DATABASE!$G$14)+DATABASE!$F$14-(DATABASE!$L$14-DATABASE!$F$14)*DATABASE!$G$14/(DATABASE!$M$14-DATABASE!$G$14)))</f>
        <v>0.7963005405405406</v>
      </c>
      <c r="K44" s="23">
        <f t="shared" si="1"/>
        <v>3.1852021621621622</v>
      </c>
    </row>
    <row r="45" spans="1:11" ht="15">
      <c r="A45" s="22" t="s">
        <v>9</v>
      </c>
      <c r="B45" s="1">
        <v>1</v>
      </c>
      <c r="C45" s="1" t="s">
        <v>54</v>
      </c>
      <c r="D45" s="1">
        <v>1</v>
      </c>
      <c r="E45" s="22" t="s">
        <v>24</v>
      </c>
      <c r="F45" s="1">
        <v>250</v>
      </c>
      <c r="G45" s="22"/>
      <c r="H45" s="22"/>
      <c r="I45" s="22"/>
      <c r="J45" s="23">
        <f>IF(OR(OR(B45="",F45=""),D45=""),"",(F45^2*D45*0.000001*(DATABASE!$L$14-DATABASE!$F$14)/(DATABASE!$M$14-DATABASE!$G$14)+DATABASE!$F$14-(DATABASE!$L$14-DATABASE!$F$14)*DATABASE!$G$14/(DATABASE!$M$14-DATABASE!$G$14)))</f>
        <v>0.9180000000000001</v>
      </c>
      <c r="K45" s="23">
        <f t="shared" si="1"/>
        <v>0.9180000000000001</v>
      </c>
    </row>
    <row r="46" spans="1:11" ht="15">
      <c r="A46" s="22" t="s">
        <v>9</v>
      </c>
      <c r="B46" s="1">
        <v>1</v>
      </c>
      <c r="C46" s="1" t="s">
        <v>55</v>
      </c>
      <c r="D46" s="1">
        <v>4</v>
      </c>
      <c r="E46" s="22" t="s">
        <v>24</v>
      </c>
      <c r="F46" s="1">
        <v>250</v>
      </c>
      <c r="G46" s="22"/>
      <c r="H46" s="22"/>
      <c r="I46" s="22"/>
      <c r="J46" s="23">
        <f>IF(OR(OR(B46="",F46=""),D46=""),"",(F46^2*D46*0.000001*(DATABASE!$L$14-DATABASE!$F$14)/(DATABASE!$M$14-DATABASE!$G$14)+DATABASE!$F$14-(DATABASE!$L$14-DATABASE!$F$14)*DATABASE!$G$14/(DATABASE!$M$14-DATABASE!$G$14)))</f>
        <v>1.779081081081081</v>
      </c>
      <c r="K46" s="23">
        <f t="shared" si="1"/>
        <v>1.779081081081081</v>
      </c>
    </row>
    <row r="47" spans="1:11" ht="15">
      <c r="A47" s="22" t="s">
        <v>9</v>
      </c>
      <c r="B47" s="1">
        <v>1</v>
      </c>
      <c r="E47" s="22" t="s">
        <v>24</v>
      </c>
      <c r="G47" s="22"/>
      <c r="H47" s="22"/>
      <c r="I47" s="22"/>
      <c r="J47" s="23">
        <f>IF(OR(OR(B47="",F47=""),D47=""),"",(F47^2*D47*0.000001*(DATABASE!$L$14-DATABASE!$F$14)/(DATABASE!$M$14-DATABASE!$G$14)+DATABASE!$F$14-(DATABASE!$L$14-DATABASE!$F$14)*DATABASE!$G$14/(DATABASE!$M$14-DATABASE!$G$14)))</f>
      </c>
      <c r="K47" s="23">
        <f t="shared" si="1"/>
      </c>
    </row>
    <row r="48" spans="1:11" ht="15">
      <c r="A48" s="22" t="s">
        <v>9</v>
      </c>
      <c r="B48" s="1">
        <v>1</v>
      </c>
      <c r="E48" s="22" t="s">
        <v>24</v>
      </c>
      <c r="G48" s="22"/>
      <c r="H48" s="22"/>
      <c r="I48" s="22"/>
      <c r="J48" s="23">
        <f>IF(OR(OR(B48="",F48=""),D48=""),"",(F48^2*D48*0.000001*(DATABASE!$L$14-DATABASE!$F$14)/(DATABASE!$M$14-DATABASE!$G$14)+DATABASE!$F$14-(DATABASE!$L$14-DATABASE!$F$14)*DATABASE!$G$14/(DATABASE!$M$14-DATABASE!$G$14)))</f>
      </c>
      <c r="K48" s="23">
        <f t="shared" si="1"/>
      </c>
    </row>
    <row r="49" spans="1:11" ht="15">
      <c r="A49" s="22" t="s">
        <v>9</v>
      </c>
      <c r="B49" s="1">
        <v>1</v>
      </c>
      <c r="E49" s="22" t="s">
        <v>24</v>
      </c>
      <c r="G49" s="22"/>
      <c r="H49" s="22"/>
      <c r="I49" s="22"/>
      <c r="J49" s="23">
        <f>IF(OR(OR(B49="",F49=""),D49=""),"",(F49^2*D49*0.000001*(DATABASE!$L$14-DATABASE!$F$14)/(DATABASE!$M$14-DATABASE!$G$14)+DATABASE!$F$14-(DATABASE!$L$14-DATABASE!$F$14)*DATABASE!$G$14/(DATABASE!$M$14-DATABASE!$G$14)))</f>
      </c>
      <c r="K49" s="23">
        <f t="shared" si="1"/>
      </c>
    </row>
    <row r="50" spans="1:11" ht="15">
      <c r="A50" s="22" t="s">
        <v>10</v>
      </c>
      <c r="B50" s="1">
        <v>1</v>
      </c>
      <c r="C50" s="1" t="s">
        <v>56</v>
      </c>
      <c r="D50" s="1">
        <v>50</v>
      </c>
      <c r="E50" s="22" t="s">
        <v>25</v>
      </c>
      <c r="F50" s="22"/>
      <c r="G50" s="22"/>
      <c r="H50" s="22"/>
      <c r="I50" s="22"/>
      <c r="J50" s="23">
        <f>IF(OR(B50="",D50=""),"",(D50*(DATABASE!$L$15-DATABASE!$F$15)/(DATABASE!$M$15-DATABASE!$G$15)+DATABASE!$F$15-(DATABASE!$L$15-DATABASE!$F$15)*DATABASE!$G$15/(DATABASE!$M$15-DATABASE!$G$15)))</f>
        <v>2.6400000000000006</v>
      </c>
      <c r="K50" s="23">
        <f t="shared" si="1"/>
        <v>2.6400000000000006</v>
      </c>
    </row>
    <row r="51" spans="1:11" ht="15">
      <c r="A51" s="22" t="s">
        <v>10</v>
      </c>
      <c r="B51" s="1">
        <v>1</v>
      </c>
      <c r="C51" s="1" t="s">
        <v>57</v>
      </c>
      <c r="D51" s="1">
        <v>50</v>
      </c>
      <c r="E51" s="22" t="s">
        <v>25</v>
      </c>
      <c r="F51" s="22"/>
      <c r="G51" s="22"/>
      <c r="H51" s="22"/>
      <c r="I51" s="22"/>
      <c r="J51" s="23">
        <f>IF(OR(B51="",D51=""),"",(D51*(DATABASE!$L$15-DATABASE!$F$15)/(DATABASE!$M$15-DATABASE!$G$15)+DATABASE!$F$15-(DATABASE!$L$15-DATABASE!$F$15)*DATABASE!$G$15/(DATABASE!$M$15-DATABASE!$G$15)))</f>
        <v>2.6400000000000006</v>
      </c>
      <c r="K51" s="23">
        <f t="shared" si="1"/>
        <v>2.6400000000000006</v>
      </c>
    </row>
    <row r="52" spans="1:11" ht="15">
      <c r="A52" s="22" t="s">
        <v>10</v>
      </c>
      <c r="B52" s="1">
        <v>1</v>
      </c>
      <c r="D52" s="1">
        <v>50</v>
      </c>
      <c r="E52" s="22" t="s">
        <v>25</v>
      </c>
      <c r="F52" s="22"/>
      <c r="G52" s="22"/>
      <c r="H52" s="22"/>
      <c r="I52" s="22"/>
      <c r="J52" s="23">
        <f>IF(OR(B52="",D52=""),"",(D52*(DATABASE!$L$15-DATABASE!$F$15)/(DATABASE!$M$15-DATABASE!$G$15)+DATABASE!$F$15-(DATABASE!$L$15-DATABASE!$F$15)*DATABASE!$G$15/(DATABASE!$M$15-DATABASE!$G$15)))</f>
        <v>2.6400000000000006</v>
      </c>
      <c r="K52" s="23">
        <f t="shared" si="1"/>
        <v>2.6400000000000006</v>
      </c>
    </row>
    <row r="53" spans="1:11" ht="15">
      <c r="A53" s="22" t="s">
        <v>10</v>
      </c>
      <c r="B53" s="1">
        <v>1</v>
      </c>
      <c r="D53" s="1">
        <v>50</v>
      </c>
      <c r="E53" s="22" t="s">
        <v>25</v>
      </c>
      <c r="F53" s="22"/>
      <c r="G53" s="22"/>
      <c r="H53" s="22"/>
      <c r="I53" s="22"/>
      <c r="J53" s="23">
        <f>IF(OR(B53="",D53=""),"",(D53*(DATABASE!$L$15-DATABASE!$F$15)/(DATABASE!$M$15-DATABASE!$G$15)+DATABASE!$F$15-(DATABASE!$L$15-DATABASE!$F$15)*DATABASE!$G$15/(DATABASE!$M$15-DATABASE!$G$15)))</f>
        <v>2.6400000000000006</v>
      </c>
      <c r="K53" s="23">
        <f t="shared" si="1"/>
        <v>2.6400000000000006</v>
      </c>
    </row>
    <row r="54" spans="1:11" ht="15">
      <c r="A54" s="22" t="s">
        <v>10</v>
      </c>
      <c r="B54" s="1">
        <v>1</v>
      </c>
      <c r="D54" s="1">
        <v>10</v>
      </c>
      <c r="E54" s="22" t="s">
        <v>25</v>
      </c>
      <c r="F54" s="22"/>
      <c r="G54" s="22"/>
      <c r="H54" s="22"/>
      <c r="I54" s="22"/>
      <c r="J54" s="23">
        <f>IF(OR(B54="",D54=""),"",(D54*(DATABASE!$L$15-DATABASE!$F$15)/(DATABASE!$M$15-DATABASE!$G$15)+DATABASE!$F$15-(DATABASE!$L$15-DATABASE!$F$15)*DATABASE!$G$15/(DATABASE!$M$15-DATABASE!$G$15)))</f>
        <v>1.36</v>
      </c>
      <c r="K54" s="23">
        <f t="shared" si="1"/>
        <v>1.36</v>
      </c>
    </row>
    <row r="55" spans="1:11" ht="15">
      <c r="A55" s="22" t="s">
        <v>10</v>
      </c>
      <c r="B55" s="1">
        <v>1</v>
      </c>
      <c r="D55" s="1">
        <v>50</v>
      </c>
      <c r="E55" s="22" t="s">
        <v>25</v>
      </c>
      <c r="F55" s="22"/>
      <c r="G55" s="22"/>
      <c r="H55" s="22"/>
      <c r="I55" s="22"/>
      <c r="J55" s="23">
        <f>IF(OR(B55="",D55=""),"",(D55*(DATABASE!$L$15-DATABASE!$F$15)/(DATABASE!$M$15-DATABASE!$G$15)+DATABASE!$F$15-(DATABASE!$L$15-DATABASE!$F$15)*DATABASE!$G$15/(DATABASE!$M$15-DATABASE!$G$15)))</f>
        <v>2.6400000000000006</v>
      </c>
      <c r="K55" s="23">
        <f t="shared" si="1"/>
        <v>2.6400000000000006</v>
      </c>
    </row>
    <row r="56" spans="1:11" ht="15">
      <c r="A56" s="22" t="s">
        <v>77</v>
      </c>
      <c r="B56" s="1">
        <v>1</v>
      </c>
      <c r="C56" s="2" t="s">
        <v>122</v>
      </c>
      <c r="D56" s="1">
        <v>2</v>
      </c>
      <c r="E56" s="22" t="s">
        <v>26</v>
      </c>
      <c r="F56" s="22"/>
      <c r="G56" s="22"/>
      <c r="H56" s="22"/>
      <c r="I56" s="2">
        <v>1</v>
      </c>
      <c r="J56" s="23">
        <f>IF(OR(OR(B56="",D56=""),I56=""),"",(D56*0.000001*I56^2*(DATABASE!$L$16-DATABASE!$F$16)/(DATABASE!$M$16-DATABASE!$G$16)+DATABASE!$F$16-(DATABASE!$L$16-DATABASE!$F$16)*DATABASE!$G$16/(DATABASE!$M$16-DATABASE!$G$16)))</f>
        <v>40.49561246675419</v>
      </c>
      <c r="K56" s="23">
        <f t="shared" si="1"/>
        <v>40.49561246675419</v>
      </c>
    </row>
    <row r="57" spans="1:11" ht="15">
      <c r="A57" s="22" t="s">
        <v>77</v>
      </c>
      <c r="B57" s="1">
        <v>1</v>
      </c>
      <c r="C57" s="2" t="s">
        <v>123</v>
      </c>
      <c r="D57" s="1">
        <v>3</v>
      </c>
      <c r="E57" s="22" t="s">
        <v>26</v>
      </c>
      <c r="F57" s="22"/>
      <c r="G57" s="22"/>
      <c r="H57" s="22"/>
      <c r="I57" s="2">
        <v>1</v>
      </c>
      <c r="J57" s="23">
        <f>IF(OR(OR(B57="",D57=""),I57=""),"",(D57*0.000001*I57^2*(DATABASE!$L$16-DATABASE!$F$16)/(DATABASE!$M$16-DATABASE!$G$16)+DATABASE!$F$16-(DATABASE!$L$16-DATABASE!$F$16)*DATABASE!$G$16/(DATABASE!$M$16-DATABASE!$G$16)))</f>
        <v>40.495669235848844</v>
      </c>
      <c r="K57" s="23">
        <f t="shared" si="1"/>
        <v>40.495669235848844</v>
      </c>
    </row>
    <row r="58" spans="1:11" ht="15">
      <c r="A58" s="22" t="s">
        <v>77</v>
      </c>
      <c r="B58" s="1">
        <v>1</v>
      </c>
      <c r="C58" s="2" t="s">
        <v>124</v>
      </c>
      <c r="D58" s="1">
        <v>4</v>
      </c>
      <c r="E58" s="22" t="s">
        <v>26</v>
      </c>
      <c r="F58" s="22"/>
      <c r="G58" s="22"/>
      <c r="H58" s="22"/>
      <c r="I58" s="2">
        <v>1</v>
      </c>
      <c r="J58" s="23">
        <f>IF(OR(OR(B58="",D58=""),I58=""),"",(D58*0.000001*I58^2*(DATABASE!$L$16-DATABASE!$F$16)/(DATABASE!$M$16-DATABASE!$G$16)+DATABASE!$F$16-(DATABASE!$L$16-DATABASE!$F$16)*DATABASE!$G$16/(DATABASE!$M$16-DATABASE!$G$16)))</f>
        <v>40.495726004943485</v>
      </c>
      <c r="K58" s="23">
        <f t="shared" si="1"/>
        <v>40.495726004943485</v>
      </c>
    </row>
    <row r="59" spans="1:11" ht="15">
      <c r="A59" s="22" t="s">
        <v>77</v>
      </c>
      <c r="B59" s="2"/>
      <c r="C59" s="2"/>
      <c r="D59" s="2"/>
      <c r="E59" s="22" t="s">
        <v>26</v>
      </c>
      <c r="F59" s="22"/>
      <c r="G59" s="22"/>
      <c r="H59" s="22"/>
      <c r="I59" s="2"/>
      <c r="J59" s="23">
        <f>IF(OR(OR(B59="",D59=""),I59=""),"",(D59*0.000001*I59^2*(DATABASE!$L$16-DATABASE!$F$16)/(DATABASE!$M$16-DATABASE!$G$16)+DATABASE!$F$16-(DATABASE!$L$16-DATABASE!$F$16)*DATABASE!$G$16/(DATABASE!$M$16-DATABASE!$G$16)))</f>
      </c>
      <c r="K59" s="23">
        <f t="shared" si="1"/>
      </c>
    </row>
    <row r="60" spans="1:11" ht="15">
      <c r="A60" s="22" t="s">
        <v>12</v>
      </c>
      <c r="B60" s="2"/>
      <c r="C60" s="2"/>
      <c r="D60" s="22"/>
      <c r="E60" s="22"/>
      <c r="F60" s="22"/>
      <c r="G60" s="2"/>
      <c r="H60" s="22"/>
      <c r="I60" s="2"/>
      <c r="J60" s="23">
        <f>IF(OR(OR(B60="",G60=""),I60=""),"",(G60*I60*(DATABASE!$L$18-DATABASE!$F$18)/(DATABASE!$M$18-DATABASE!$G$18)+DATABASE!$F$18-(DATABASE!$L$18-DATABASE!$F$18)*DATABASE!$G$18/(DATABASE!$M$18-DATABASE!$G$18)))</f>
      </c>
      <c r="K60" s="23">
        <f>IF(J60="","",+B60*J60)</f>
      </c>
    </row>
    <row r="61" spans="1:11" ht="15">
      <c r="A61" s="22" t="s">
        <v>12</v>
      </c>
      <c r="B61" s="2"/>
      <c r="C61" s="2"/>
      <c r="D61" s="22"/>
      <c r="E61" s="22"/>
      <c r="F61" s="22"/>
      <c r="G61" s="2"/>
      <c r="H61" s="22"/>
      <c r="I61" s="2"/>
      <c r="J61" s="23">
        <f>IF(OR(OR(B61="",G61=""),I61=""),"",(G61*I61*(DATABASE!$L$18-DATABASE!$F$18)/(DATABASE!$M$18-DATABASE!$G$18)+DATABASE!$F$18-(DATABASE!$L$18-DATABASE!$F$18)*DATABASE!$G$18/(DATABASE!$M$18-DATABASE!$G$18)))</f>
      </c>
      <c r="K61" s="23">
        <f>IF(J61="","",+B61*J61)</f>
      </c>
    </row>
    <row r="62" spans="1:11" ht="15">
      <c r="A62" s="22" t="s">
        <v>75</v>
      </c>
      <c r="B62" s="2">
        <v>1</v>
      </c>
      <c r="C62" s="2" t="s">
        <v>58</v>
      </c>
      <c r="D62" s="22"/>
      <c r="E62" s="22"/>
      <c r="F62" s="22"/>
      <c r="G62" s="2">
        <v>120</v>
      </c>
      <c r="H62" s="22"/>
      <c r="I62" s="2">
        <v>0.1</v>
      </c>
      <c r="J62" s="23">
        <f>IF(OR(OR(B62="",G62=""),I62=""),"",(G62*I62*(DATABASE!$L$17-DATABASE!$F$17)/(DATABASE!$M$17-DATABASE!$G$17)+DATABASE!$F$17-(DATABASE!$L$17-DATABASE!$F$17)*DATABASE!$G$17/(DATABASE!$M$17-DATABASE!$G$17)))</f>
        <v>6.279752127818423</v>
      </c>
      <c r="K62" s="23">
        <f>IF(J62="","",+B62*J62)</f>
        <v>6.279752127818423</v>
      </c>
    </row>
    <row r="63" spans="1:11" ht="15.75" thickBot="1">
      <c r="A63" s="22" t="s">
        <v>75</v>
      </c>
      <c r="B63" s="2"/>
      <c r="C63" s="2"/>
      <c r="D63" s="22"/>
      <c r="E63" s="22"/>
      <c r="F63" s="22"/>
      <c r="G63" s="2"/>
      <c r="H63" s="22"/>
      <c r="I63" s="2"/>
      <c r="J63" s="23">
        <f>IF(OR(OR(B63="",G63=""),I63=""),"",(G63*I63*(DATABASE!$L$17-DATABASE!$F$17)/(DATABASE!$M$17-DATABASE!$G$17)+DATABASE!$F$17-(DATABASE!$L$17-DATABASE!$F$17)*DATABASE!$G$17/(DATABASE!$M$17-DATABASE!$G$17)))</f>
      </c>
      <c r="K63" s="23">
        <f>IF(J63="","",+B63*J63)</f>
      </c>
    </row>
    <row r="64" spans="1:12" ht="15">
      <c r="A64" s="59" t="s">
        <v>142</v>
      </c>
      <c r="B64" s="42"/>
      <c r="C64" s="42"/>
      <c r="D64" s="43"/>
      <c r="E64" s="43"/>
      <c r="F64" s="43"/>
      <c r="G64" s="43" t="s">
        <v>106</v>
      </c>
      <c r="H64" s="43"/>
      <c r="I64" s="43" t="s">
        <v>106</v>
      </c>
      <c r="J64" s="44" t="s">
        <v>22</v>
      </c>
      <c r="K64" s="45" t="s">
        <v>34</v>
      </c>
      <c r="L64" s="2"/>
    </row>
    <row r="65" spans="1:12" ht="15.75" thickBot="1">
      <c r="A65" s="60" t="s">
        <v>143</v>
      </c>
      <c r="B65" s="46" t="s">
        <v>20</v>
      </c>
      <c r="C65" s="46" t="s">
        <v>21</v>
      </c>
      <c r="D65" s="47"/>
      <c r="E65" s="47"/>
      <c r="F65" s="47" t="s">
        <v>105</v>
      </c>
      <c r="G65" s="47" t="s">
        <v>107</v>
      </c>
      <c r="H65" s="47"/>
      <c r="I65" s="47" t="s">
        <v>107</v>
      </c>
      <c r="J65" s="48" t="s">
        <v>33</v>
      </c>
      <c r="K65" s="49" t="s">
        <v>33</v>
      </c>
      <c r="L65" s="2"/>
    </row>
    <row r="66" spans="1:12" ht="15">
      <c r="A66" s="22" t="s">
        <v>78</v>
      </c>
      <c r="B66" s="2">
        <v>1</v>
      </c>
      <c r="C66" s="2"/>
      <c r="D66" s="22"/>
      <c r="E66" s="22"/>
      <c r="F66" s="30" t="s">
        <v>90</v>
      </c>
      <c r="G66" s="2">
        <v>1</v>
      </c>
      <c r="H66" s="30" t="s">
        <v>74</v>
      </c>
      <c r="I66" s="2">
        <v>0.1</v>
      </c>
      <c r="J66" s="23">
        <f>IF(OR(OR(B66="",G66=""),I66=""),"",(G66*DATABASE!$F$23+I66*DATABASE!$F$22))</f>
        <v>4.3</v>
      </c>
      <c r="K66" s="23">
        <f>IF(J66="","",+B66*J66)</f>
        <v>4.3</v>
      </c>
      <c r="L66" s="2"/>
    </row>
    <row r="67" spans="1:12" ht="15">
      <c r="A67" s="22" t="s">
        <v>135</v>
      </c>
      <c r="B67" s="2">
        <v>2</v>
      </c>
      <c r="C67" s="2"/>
      <c r="D67" s="22"/>
      <c r="E67" s="22"/>
      <c r="F67" s="30" t="s">
        <v>137</v>
      </c>
      <c r="G67" s="2">
        <v>1</v>
      </c>
      <c r="H67" s="30" t="s">
        <v>74</v>
      </c>
      <c r="I67" s="2">
        <v>0.1</v>
      </c>
      <c r="J67" s="23">
        <f>IF(OR(OR(B67="",G67=""),I67=""),"",(G67*DATABASE!$F$24+I67*DATABASE!$F$22))</f>
        <v>1.8</v>
      </c>
      <c r="K67" s="23">
        <f>IF(J67="","",+B67*J67)</f>
        <v>3.6</v>
      </c>
      <c r="L67" s="2"/>
    </row>
    <row r="68" spans="1:12" ht="15">
      <c r="A68" s="22" t="s">
        <v>136</v>
      </c>
      <c r="B68" s="2">
        <v>2</v>
      </c>
      <c r="C68" s="2"/>
      <c r="D68" s="22"/>
      <c r="E68" s="22"/>
      <c r="F68" s="30" t="s">
        <v>138</v>
      </c>
      <c r="G68" s="2">
        <v>1</v>
      </c>
      <c r="H68" s="30" t="s">
        <v>74</v>
      </c>
      <c r="I68" s="2">
        <v>0.1</v>
      </c>
      <c r="J68" s="23">
        <f>IF(OR(OR(B68="",G68=""),I68=""),"",(G68*DATABASE!$F$25+I68*DATABASE!$F$22))</f>
        <v>2.8</v>
      </c>
      <c r="K68" s="23">
        <f>IF(J68="","",+B68*J68)</f>
        <v>5.6</v>
      </c>
      <c r="L68" s="2"/>
    </row>
    <row r="69" spans="1:12" ht="15">
      <c r="A69" s="22" t="s">
        <v>79</v>
      </c>
      <c r="B69" s="54">
        <v>2</v>
      </c>
      <c r="C69" s="2"/>
      <c r="D69" s="22"/>
      <c r="E69" s="22"/>
      <c r="F69" s="30" t="s">
        <v>91</v>
      </c>
      <c r="G69" s="54">
        <v>1</v>
      </c>
      <c r="H69" s="30" t="s">
        <v>74</v>
      </c>
      <c r="I69" s="54">
        <v>0.1</v>
      </c>
      <c r="J69" s="23">
        <f>IF(OR(OR(B69="",G69=""),I69=""),"",(G69*DATABASE!$F$26+I69*DATABASE!$F$22))</f>
        <v>0.89</v>
      </c>
      <c r="K69" s="23">
        <f>IF(J69="","",+B69*J69)</f>
        <v>1.78</v>
      </c>
      <c r="L69" s="2"/>
    </row>
    <row r="70" spans="1:12" ht="15">
      <c r="A70" s="22" t="s">
        <v>139</v>
      </c>
      <c r="B70" s="54">
        <v>2</v>
      </c>
      <c r="C70" s="2"/>
      <c r="D70" s="22"/>
      <c r="E70" s="22"/>
      <c r="F70" s="30" t="s">
        <v>140</v>
      </c>
      <c r="G70" s="54">
        <v>1</v>
      </c>
      <c r="H70" s="30" t="s">
        <v>74</v>
      </c>
      <c r="I70" s="54">
        <v>0.1</v>
      </c>
      <c r="J70" s="23">
        <f>IF(OR(OR(B70="",G70=""),I70=""),"",(G70*DATABASE!$F$27+I70*DATABASE!$F$22))</f>
        <v>6.5</v>
      </c>
      <c r="K70" s="23">
        <f>IF(J70="","",+B70*J70)</f>
        <v>13</v>
      </c>
      <c r="L70" s="2"/>
    </row>
    <row r="71" spans="1:12" ht="15">
      <c r="A71" s="22" t="s">
        <v>80</v>
      </c>
      <c r="B71" s="54">
        <v>2</v>
      </c>
      <c r="C71" s="2"/>
      <c r="D71" s="22"/>
      <c r="E71" s="22"/>
      <c r="F71" s="30" t="s">
        <v>81</v>
      </c>
      <c r="G71" s="54">
        <v>0.1</v>
      </c>
      <c r="H71" s="30"/>
      <c r="I71" s="31"/>
      <c r="J71" s="35">
        <f>IF(OR(B71="",G71=""),"",DATABASE!$F$28*G71)</f>
        <v>0.066</v>
      </c>
      <c r="K71" s="23">
        <f>IF(J71="","",+B71*J71)</f>
        <v>0.132</v>
      </c>
      <c r="L71" s="2"/>
    </row>
    <row r="72" spans="1:12" ht="15">
      <c r="A72" s="22" t="s">
        <v>87</v>
      </c>
      <c r="B72" s="54">
        <v>4</v>
      </c>
      <c r="C72" s="2"/>
      <c r="D72" s="22"/>
      <c r="E72" s="22"/>
      <c r="F72" s="30" t="s">
        <v>90</v>
      </c>
      <c r="G72" s="54">
        <v>1</v>
      </c>
      <c r="H72" s="30"/>
      <c r="I72" s="31"/>
      <c r="J72" s="35">
        <f>IF(OR(B72="",G72=""),"",DATABASE!$F$29*G72)</f>
        <v>2</v>
      </c>
      <c r="K72" s="23">
        <f>IF(J72="","",+B72*J72)</f>
        <v>8</v>
      </c>
      <c r="L72" s="2"/>
    </row>
    <row r="73" spans="1:12" ht="15.75" thickBot="1">
      <c r="A73" s="22" t="s">
        <v>88</v>
      </c>
      <c r="B73" s="54">
        <v>4</v>
      </c>
      <c r="C73" s="2"/>
      <c r="D73" s="22"/>
      <c r="E73" s="22"/>
      <c r="F73" s="30" t="s">
        <v>89</v>
      </c>
      <c r="G73" s="54">
        <v>0.1</v>
      </c>
      <c r="H73" s="30"/>
      <c r="I73" s="31"/>
      <c r="J73" s="35">
        <f>IF(OR(B73="",G73=""),"",DATABASE!$F$30*G73)</f>
        <v>2.6</v>
      </c>
      <c r="K73" s="23">
        <f>IF(J73="","",+B73*J73)</f>
        <v>10.4</v>
      </c>
      <c r="L73" s="2"/>
    </row>
    <row r="74" spans="1:12" ht="15">
      <c r="A74" s="42"/>
      <c r="B74" s="42"/>
      <c r="C74" s="42"/>
      <c r="D74" s="43"/>
      <c r="E74" s="43"/>
      <c r="F74" s="43"/>
      <c r="G74" s="43" t="s">
        <v>111</v>
      </c>
      <c r="H74" s="43"/>
      <c r="I74" s="43" t="s">
        <v>111</v>
      </c>
      <c r="J74" s="44" t="s">
        <v>22</v>
      </c>
      <c r="K74" s="45" t="s">
        <v>34</v>
      </c>
      <c r="L74" s="2"/>
    </row>
    <row r="75" spans="1:12" ht="15.75" thickBot="1">
      <c r="A75" s="46" t="s">
        <v>118</v>
      </c>
      <c r="B75" s="46" t="s">
        <v>20</v>
      </c>
      <c r="C75" s="46" t="s">
        <v>21</v>
      </c>
      <c r="D75" s="47"/>
      <c r="E75" s="47"/>
      <c r="F75" s="47" t="s">
        <v>105</v>
      </c>
      <c r="G75" s="47" t="s">
        <v>112</v>
      </c>
      <c r="H75" s="47"/>
      <c r="I75" s="47" t="s">
        <v>112</v>
      </c>
      <c r="J75" s="48" t="s">
        <v>33</v>
      </c>
      <c r="K75" s="49" t="s">
        <v>33</v>
      </c>
      <c r="L75" s="2"/>
    </row>
    <row r="76" spans="1:12" ht="15">
      <c r="A76" s="22" t="s">
        <v>76</v>
      </c>
      <c r="B76" s="54">
        <v>1</v>
      </c>
      <c r="C76" s="2"/>
      <c r="D76" s="22"/>
      <c r="E76" s="22"/>
      <c r="F76" s="30" t="s">
        <v>116</v>
      </c>
      <c r="G76" s="54">
        <v>50</v>
      </c>
      <c r="H76" s="30"/>
      <c r="I76" s="31"/>
      <c r="J76" s="35">
        <f>IF(OR(B76="",G76=""),"",DATABASE!$F$31*G76)</f>
        <v>0.385</v>
      </c>
      <c r="K76" s="23">
        <f>IF(J76="","",+B76*J76)</f>
        <v>0.385</v>
      </c>
      <c r="L76" s="2"/>
    </row>
    <row r="77" spans="1:12" ht="15">
      <c r="A77" s="22" t="s">
        <v>85</v>
      </c>
      <c r="B77" s="54">
        <v>1</v>
      </c>
      <c r="C77" s="2"/>
      <c r="D77" s="22"/>
      <c r="E77" s="22"/>
      <c r="F77" s="30" t="s">
        <v>116</v>
      </c>
      <c r="G77" s="54">
        <v>60</v>
      </c>
      <c r="H77" s="22"/>
      <c r="I77" s="31"/>
      <c r="J77" s="35">
        <f>IF(OR(B77="",G77=""),"",DATABASE!$F$32*G77)</f>
        <v>0.462</v>
      </c>
      <c r="K77" s="23">
        <f>IF(J77="","",+B77*J77)</f>
        <v>0.462</v>
      </c>
      <c r="L77" s="2"/>
    </row>
    <row r="78" spans="1:12" ht="15">
      <c r="A78" s="22" t="s">
        <v>86</v>
      </c>
      <c r="B78" s="2">
        <v>1</v>
      </c>
      <c r="C78" s="2"/>
      <c r="D78" s="22"/>
      <c r="E78" s="22"/>
      <c r="F78" s="30" t="s">
        <v>116</v>
      </c>
      <c r="G78" s="54">
        <v>80</v>
      </c>
      <c r="H78" s="22"/>
      <c r="I78" s="31"/>
      <c r="J78" s="35">
        <f>IF(OR(B78="",G78=""),"",DATABASE!$F$33*G78)</f>
        <v>1.24</v>
      </c>
      <c r="K78" s="23">
        <f>IF(J78="","",+B78*J78)</f>
        <v>1.24</v>
      </c>
      <c r="L78" s="2"/>
    </row>
    <row r="79" spans="1:12" ht="15">
      <c r="A79" s="22" t="s">
        <v>84</v>
      </c>
      <c r="B79" s="2"/>
      <c r="C79" s="2"/>
      <c r="D79" s="22"/>
      <c r="E79" s="22"/>
      <c r="F79" s="30" t="s">
        <v>116</v>
      </c>
      <c r="G79" s="54"/>
      <c r="H79" s="22"/>
      <c r="I79" s="31"/>
      <c r="J79" s="35">
        <f>IF(OR(B79="",G79=""),"",DATABASE!$F$34*G79)</f>
      </c>
      <c r="K79" s="23">
        <f>IF(J79="","",+B79*J79)</f>
      </c>
      <c r="L79" s="2"/>
    </row>
    <row r="80" spans="1:12" ht="15.75" thickBot="1">
      <c r="A80" s="50" t="s">
        <v>115</v>
      </c>
      <c r="B80" s="51">
        <v>1</v>
      </c>
      <c r="C80" s="51"/>
      <c r="D80" s="50"/>
      <c r="E80" s="50"/>
      <c r="F80" s="56" t="s">
        <v>117</v>
      </c>
      <c r="G80" s="51">
        <v>100</v>
      </c>
      <c r="H80" s="50"/>
      <c r="I80" s="50"/>
      <c r="J80" s="52">
        <f>IF(OR(B80="",G80=""),"",DATABASE!$F$35*G80)</f>
        <v>0.22999999999999998</v>
      </c>
      <c r="K80" s="52">
        <f>IF(J80="","",+B80*J80)</f>
        <v>0.22999999999999998</v>
      </c>
      <c r="L80" s="2"/>
    </row>
    <row r="81" spans="1:12" ht="15">
      <c r="A81" s="42"/>
      <c r="B81" s="42"/>
      <c r="C81" s="42"/>
      <c r="D81" s="43"/>
      <c r="E81" s="43"/>
      <c r="F81" s="43"/>
      <c r="G81" s="43"/>
      <c r="H81" s="43"/>
      <c r="I81" s="43"/>
      <c r="J81" s="44" t="s">
        <v>22</v>
      </c>
      <c r="K81" s="45" t="s">
        <v>34</v>
      </c>
      <c r="L81" s="2"/>
    </row>
    <row r="82" spans="1:12" ht="15.75" thickBot="1">
      <c r="A82" s="46" t="s">
        <v>121</v>
      </c>
      <c r="B82" s="46" t="s">
        <v>20</v>
      </c>
      <c r="C82" s="46" t="s">
        <v>21</v>
      </c>
      <c r="D82" s="47"/>
      <c r="E82" s="47"/>
      <c r="F82" s="47"/>
      <c r="G82" s="47"/>
      <c r="H82" s="47"/>
      <c r="I82" s="47"/>
      <c r="J82" s="48" t="s">
        <v>33</v>
      </c>
      <c r="K82" s="49" t="s">
        <v>33</v>
      </c>
      <c r="L82" s="2"/>
    </row>
    <row r="83" spans="1:12" ht="15">
      <c r="A83" s="22" t="s">
        <v>82</v>
      </c>
      <c r="B83" s="2">
        <v>2</v>
      </c>
      <c r="C83" s="2"/>
      <c r="D83" s="22"/>
      <c r="E83" s="22"/>
      <c r="F83" s="30"/>
      <c r="G83" s="30"/>
      <c r="H83" s="30"/>
      <c r="I83" s="31"/>
      <c r="J83" s="23"/>
      <c r="K83" s="23">
        <f>IF(B83="","",+B83*DATABASE!$F$36)</f>
        <v>0.7</v>
      </c>
      <c r="L83" s="2"/>
    </row>
    <row r="84" spans="1:12" ht="15">
      <c r="A84" s="22" t="s">
        <v>83</v>
      </c>
      <c r="B84" s="2"/>
      <c r="C84" s="2"/>
      <c r="D84" s="22"/>
      <c r="E84" s="22"/>
      <c r="F84" s="30"/>
      <c r="G84" s="30"/>
      <c r="H84" s="30"/>
      <c r="I84" s="31"/>
      <c r="J84" s="23"/>
      <c r="K84" s="23">
        <f>IF(B84="","",+B84*DATABASE!$F$37)</f>
      </c>
      <c r="L84" s="2"/>
    </row>
    <row r="85" spans="1:12" ht="15.75" thickBot="1">
      <c r="A85" s="50" t="s">
        <v>151</v>
      </c>
      <c r="B85" s="50"/>
      <c r="C85" s="63" t="s">
        <v>150</v>
      </c>
      <c r="D85" s="51">
        <v>50</v>
      </c>
      <c r="E85" s="50" t="s">
        <v>25</v>
      </c>
      <c r="F85" s="50"/>
      <c r="G85" s="50"/>
      <c r="H85" s="50"/>
      <c r="I85" s="50"/>
      <c r="J85" s="52">
        <f>IF(D85="","",IF(C85="Motor",0.33,1)*(D85*(DATABASE!$L$19-DATABASE!$F$19)/(DATABASE!$M$19-DATABASE!$G$19)+DATABASE!$F$19-(DATABASE!$L$19-DATABASE!$F$19)*DATABASE!$G$19/(DATABASE!$M$19-DATABASE!$G$19)))</f>
        <v>1.3750000000000004</v>
      </c>
      <c r="K85" s="52">
        <f>J85</f>
        <v>1.3750000000000004</v>
      </c>
      <c r="L85" s="2"/>
    </row>
    <row r="86" spans="1:12" ht="15">
      <c r="A86" s="22" t="s">
        <v>113</v>
      </c>
      <c r="B86" s="22"/>
      <c r="C86" s="22"/>
      <c r="D86" s="22"/>
      <c r="E86" s="22"/>
      <c r="F86" s="22"/>
      <c r="G86" s="22"/>
      <c r="H86" s="22"/>
      <c r="I86" s="22"/>
      <c r="J86" s="23"/>
      <c r="K86" s="23">
        <f>0.05*SUM(K11:K85)</f>
        <v>24.31819061546887</v>
      </c>
      <c r="L86" s="4"/>
    </row>
    <row r="87" spans="1:12" ht="15">
      <c r="A87" s="22" t="s">
        <v>114</v>
      </c>
      <c r="B87" s="22"/>
      <c r="C87" s="22"/>
      <c r="D87" s="22"/>
      <c r="E87" s="22"/>
      <c r="F87" s="22"/>
      <c r="G87" s="22"/>
      <c r="H87" s="22"/>
      <c r="I87" s="22"/>
      <c r="J87" s="23"/>
      <c r="K87" s="23">
        <f>0.05*SUM(K11:K85)</f>
        <v>24.31819061546887</v>
      </c>
      <c r="L87" s="4"/>
    </row>
    <row r="88" spans="1:12" ht="15.75" thickBot="1">
      <c r="A88" s="22" t="s">
        <v>14</v>
      </c>
      <c r="B88" s="22"/>
      <c r="C88" s="22"/>
      <c r="D88" s="22"/>
      <c r="E88" s="22"/>
      <c r="F88" s="22"/>
      <c r="G88" s="22"/>
      <c r="H88" s="22"/>
      <c r="I88" s="22"/>
      <c r="J88" s="23"/>
      <c r="L88" s="4"/>
    </row>
    <row r="89" spans="1:12" ht="15.75" thickBot="1">
      <c r="A89" s="22" t="s">
        <v>15</v>
      </c>
      <c r="B89" s="22"/>
      <c r="C89" s="22"/>
      <c r="D89" s="22"/>
      <c r="E89" s="22"/>
      <c r="F89" s="22"/>
      <c r="G89" s="22"/>
      <c r="H89" s="22"/>
      <c r="I89" s="22"/>
      <c r="J89" s="22"/>
      <c r="K89" s="55">
        <f>SUM(K11:K88)</f>
        <v>535.0001935403151</v>
      </c>
      <c r="L89" s="4"/>
    </row>
    <row r="90" spans="1:12" ht="15">
      <c r="A90" s="2"/>
      <c r="B90" s="2"/>
      <c r="C90" s="2"/>
      <c r="D90" s="2"/>
      <c r="E90" s="2"/>
      <c r="F90" s="2"/>
      <c r="G90" s="2"/>
      <c r="H90" s="2"/>
      <c r="I90" s="2"/>
      <c r="L90" s="4"/>
    </row>
  </sheetData>
  <printOptions/>
  <pageMargins left="0.5" right="0.5" top="0.5" bottom="0.5" header="0" footer="0"/>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dimension ref="A1:N37"/>
  <sheetViews>
    <sheetView tabSelected="1" showOutlineSymbols="0" workbookViewId="0" topLeftCell="A1">
      <selection activeCell="A3" sqref="A3:M37"/>
    </sheetView>
  </sheetViews>
  <sheetFormatPr defaultColWidth="8.88671875" defaultRowHeight="15"/>
  <cols>
    <col min="1" max="1" width="20.77734375" style="1" customWidth="1"/>
    <col min="2" max="2" width="6.77734375" style="1" customWidth="1"/>
    <col min="3" max="3" width="4.77734375" style="1" customWidth="1"/>
    <col min="4" max="4" width="7.77734375" style="1" customWidth="1"/>
    <col min="5" max="5" width="4.77734375" style="1" customWidth="1"/>
    <col min="6" max="6" width="7.77734375" style="1" customWidth="1"/>
    <col min="7" max="7" width="8.77734375" style="4" customWidth="1"/>
    <col min="8" max="8" width="6.77734375" style="1" customWidth="1"/>
    <col min="9" max="9" width="4.77734375" style="1" customWidth="1"/>
    <col min="10" max="10" width="7.77734375" style="1" customWidth="1"/>
    <col min="11" max="11" width="4.77734375" style="1" customWidth="1"/>
    <col min="12" max="12" width="6.77734375" style="1" customWidth="1"/>
    <col min="13" max="13" width="9.77734375" style="4" customWidth="1"/>
    <col min="14" max="16384" width="9.77734375" style="1" customWidth="1"/>
  </cols>
  <sheetData>
    <row r="1" spans="1:14" ht="15.75">
      <c r="A1" s="2"/>
      <c r="B1" s="2"/>
      <c r="C1" s="2"/>
      <c r="D1" s="2"/>
      <c r="E1" s="2"/>
      <c r="F1" s="4"/>
      <c r="G1" s="27" t="s">
        <v>69</v>
      </c>
      <c r="H1" s="28"/>
      <c r="I1" s="28"/>
      <c r="J1" s="28"/>
      <c r="K1" s="28"/>
      <c r="L1" s="4"/>
      <c r="N1" s="2"/>
    </row>
    <row r="2" spans="1:14" ht="15">
      <c r="A2" s="2"/>
      <c r="F2" s="4"/>
      <c r="L2" s="4"/>
      <c r="N2" s="2"/>
    </row>
    <row r="3" spans="1:14" ht="15.75">
      <c r="A3" s="79"/>
      <c r="B3" s="79"/>
      <c r="C3" s="11"/>
      <c r="D3" s="11" t="s">
        <v>64</v>
      </c>
      <c r="E3" s="11"/>
      <c r="F3" s="29"/>
      <c r="G3" s="80"/>
      <c r="H3" s="79"/>
      <c r="I3" s="11"/>
      <c r="J3" s="11"/>
      <c r="K3" s="11"/>
      <c r="L3" s="29"/>
      <c r="M3" s="80" t="s">
        <v>72</v>
      </c>
      <c r="N3" s="15"/>
    </row>
    <row r="4" spans="1:14" ht="15.75">
      <c r="A4" s="81" t="s">
        <v>0</v>
      </c>
      <c r="B4" s="79" t="s">
        <v>61</v>
      </c>
      <c r="C4" s="79" t="s">
        <v>22</v>
      </c>
      <c r="D4" s="79" t="s">
        <v>65</v>
      </c>
      <c r="E4" s="79" t="s">
        <v>22</v>
      </c>
      <c r="F4" s="82" t="s">
        <v>68</v>
      </c>
      <c r="G4" s="82" t="s">
        <v>70</v>
      </c>
      <c r="H4" s="79" t="s">
        <v>61</v>
      </c>
      <c r="I4" s="79" t="s">
        <v>22</v>
      </c>
      <c r="J4" s="79" t="s">
        <v>65</v>
      </c>
      <c r="K4" s="79" t="s">
        <v>22</v>
      </c>
      <c r="L4" s="82" t="s">
        <v>71</v>
      </c>
      <c r="M4" s="82" t="s">
        <v>73</v>
      </c>
      <c r="N4" s="15"/>
    </row>
    <row r="5" spans="1:14" ht="15">
      <c r="A5" s="20" t="s">
        <v>1</v>
      </c>
      <c r="B5" s="20">
        <v>60</v>
      </c>
      <c r="C5" s="20" t="s">
        <v>62</v>
      </c>
      <c r="D5" s="20">
        <v>600</v>
      </c>
      <c r="E5" s="20" t="s">
        <v>66</v>
      </c>
      <c r="F5" s="29">
        <v>5.32</v>
      </c>
      <c r="G5" s="29">
        <f aca="true" t="shared" si="0" ref="G5:G12">B5*D5</f>
        <v>36000</v>
      </c>
      <c r="H5" s="20">
        <v>52</v>
      </c>
      <c r="I5" s="20" t="s">
        <v>62</v>
      </c>
      <c r="J5" s="20">
        <v>1200</v>
      </c>
      <c r="K5" s="20" t="s">
        <v>66</v>
      </c>
      <c r="L5" s="29">
        <v>7.71</v>
      </c>
      <c r="M5" s="29">
        <f aca="true" t="shared" si="1" ref="M5:M12">H5*J5</f>
        <v>62400</v>
      </c>
      <c r="N5" s="2"/>
    </row>
    <row r="6" spans="1:14" ht="15">
      <c r="A6" s="1" t="s">
        <v>2</v>
      </c>
      <c r="B6" s="1">
        <v>60</v>
      </c>
      <c r="C6" s="1" t="s">
        <v>62</v>
      </c>
      <c r="D6" s="1">
        <v>600</v>
      </c>
      <c r="E6" s="1" t="s">
        <v>66</v>
      </c>
      <c r="F6" s="4">
        <v>11.8</v>
      </c>
      <c r="G6" s="4">
        <f t="shared" si="0"/>
        <v>36000</v>
      </c>
      <c r="H6" s="1">
        <v>60</v>
      </c>
      <c r="I6" s="1" t="s">
        <v>62</v>
      </c>
      <c r="J6" s="1">
        <v>1000</v>
      </c>
      <c r="K6" s="1" t="s">
        <v>66</v>
      </c>
      <c r="L6" s="4">
        <v>14.3</v>
      </c>
      <c r="M6" s="4">
        <f t="shared" si="1"/>
        <v>60000</v>
      </c>
      <c r="N6" s="2"/>
    </row>
    <row r="7" spans="1:14" ht="15">
      <c r="A7" s="2" t="s">
        <v>3</v>
      </c>
      <c r="B7" s="1">
        <v>20</v>
      </c>
      <c r="C7" s="1" t="s">
        <v>62</v>
      </c>
      <c r="D7" s="1">
        <v>600</v>
      </c>
      <c r="E7" s="1" t="s">
        <v>66</v>
      </c>
      <c r="F7" s="4">
        <v>4.86</v>
      </c>
      <c r="G7" s="4">
        <f t="shared" si="0"/>
        <v>12000</v>
      </c>
      <c r="H7" s="1">
        <v>34</v>
      </c>
      <c r="I7" s="1" t="s">
        <v>62</v>
      </c>
      <c r="J7" s="1">
        <v>1000</v>
      </c>
      <c r="K7" s="1" t="s">
        <v>66</v>
      </c>
      <c r="L7" s="4">
        <v>13.56</v>
      </c>
      <c r="M7" s="4">
        <f t="shared" si="1"/>
        <v>34000</v>
      </c>
      <c r="N7" s="2"/>
    </row>
    <row r="8" spans="1:14" ht="15">
      <c r="A8" s="1" t="s">
        <v>59</v>
      </c>
      <c r="B8" s="1">
        <v>20</v>
      </c>
      <c r="C8" s="1" t="s">
        <v>62</v>
      </c>
      <c r="D8" s="1">
        <v>600</v>
      </c>
      <c r="E8" s="1" t="s">
        <v>66</v>
      </c>
      <c r="F8" s="4">
        <v>4.86</v>
      </c>
      <c r="G8" s="4">
        <f t="shared" si="0"/>
        <v>12000</v>
      </c>
      <c r="H8" s="1">
        <v>34</v>
      </c>
      <c r="I8" s="1" t="s">
        <v>62</v>
      </c>
      <c r="J8" s="1">
        <v>1000</v>
      </c>
      <c r="K8" s="1" t="s">
        <v>66</v>
      </c>
      <c r="L8" s="4">
        <v>13.56</v>
      </c>
      <c r="M8" s="4">
        <f t="shared" si="1"/>
        <v>34000</v>
      </c>
      <c r="N8" s="2"/>
    </row>
    <row r="9" spans="1:14" ht="15">
      <c r="A9" s="2" t="s">
        <v>4</v>
      </c>
      <c r="B9" s="1">
        <v>10</v>
      </c>
      <c r="C9" s="1" t="s">
        <v>62</v>
      </c>
      <c r="D9" s="1">
        <v>80</v>
      </c>
      <c r="E9" s="1" t="s">
        <v>66</v>
      </c>
      <c r="F9" s="4">
        <v>0.48</v>
      </c>
      <c r="G9" s="4">
        <f t="shared" si="0"/>
        <v>800</v>
      </c>
      <c r="H9" s="1">
        <v>1</v>
      </c>
      <c r="I9" s="1" t="s">
        <v>62</v>
      </c>
      <c r="J9" s="1">
        <v>400</v>
      </c>
      <c r="K9" s="1" t="s">
        <v>66</v>
      </c>
      <c r="L9" s="4">
        <v>0.3</v>
      </c>
      <c r="M9" s="4">
        <f t="shared" si="1"/>
        <v>400</v>
      </c>
      <c r="N9" s="2"/>
    </row>
    <row r="10" spans="1:14" ht="15">
      <c r="A10" s="2" t="s">
        <v>5</v>
      </c>
      <c r="B10" s="1">
        <v>13</v>
      </c>
      <c r="C10" s="1" t="s">
        <v>62</v>
      </c>
      <c r="D10" s="1">
        <v>500</v>
      </c>
      <c r="E10" s="1" t="s">
        <v>66</v>
      </c>
      <c r="F10" s="4">
        <v>7.3</v>
      </c>
      <c r="G10" s="4">
        <f t="shared" si="0"/>
        <v>6500</v>
      </c>
      <c r="H10" s="1">
        <v>26</v>
      </c>
      <c r="I10" s="1" t="s">
        <v>62</v>
      </c>
      <c r="J10" s="1">
        <v>500</v>
      </c>
      <c r="K10" s="1" t="s">
        <v>66</v>
      </c>
      <c r="L10" s="4">
        <v>10.8</v>
      </c>
      <c r="M10" s="4">
        <f t="shared" si="1"/>
        <v>13000</v>
      </c>
      <c r="N10" s="2"/>
    </row>
    <row r="11" spans="1:14" ht="15">
      <c r="A11" s="1" t="s">
        <v>6</v>
      </c>
      <c r="B11" s="1">
        <v>106</v>
      </c>
      <c r="C11" s="1" t="s">
        <v>62</v>
      </c>
      <c r="D11" s="1">
        <v>200</v>
      </c>
      <c r="E11" s="1" t="s">
        <v>66</v>
      </c>
      <c r="F11" s="4">
        <v>26.45</v>
      </c>
      <c r="G11" s="4">
        <f t="shared" si="0"/>
        <v>21200</v>
      </c>
      <c r="H11" s="1">
        <v>48</v>
      </c>
      <c r="I11" s="1" t="s">
        <v>62</v>
      </c>
      <c r="J11" s="1">
        <v>500</v>
      </c>
      <c r="K11" s="1" t="s">
        <v>66</v>
      </c>
      <c r="L11" s="4">
        <v>27.31</v>
      </c>
      <c r="M11" s="4">
        <f t="shared" si="1"/>
        <v>24000</v>
      </c>
      <c r="N11" s="2"/>
    </row>
    <row r="12" spans="1:14" ht="15">
      <c r="A12" s="2" t="s">
        <v>7</v>
      </c>
      <c r="B12" s="1">
        <v>10</v>
      </c>
      <c r="C12" s="1" t="s">
        <v>62</v>
      </c>
      <c r="D12" s="1">
        <v>600</v>
      </c>
      <c r="E12" s="1" t="s">
        <v>66</v>
      </c>
      <c r="F12" s="4">
        <v>1.105</v>
      </c>
      <c r="G12" s="4">
        <f t="shared" si="0"/>
        <v>6000</v>
      </c>
      <c r="H12" s="1">
        <v>70</v>
      </c>
      <c r="I12" s="1" t="s">
        <v>62</v>
      </c>
      <c r="J12" s="1">
        <v>600</v>
      </c>
      <c r="K12" s="1" t="s">
        <v>66</v>
      </c>
      <c r="L12" s="4">
        <v>4.68</v>
      </c>
      <c r="M12" s="4">
        <f t="shared" si="1"/>
        <v>42000</v>
      </c>
      <c r="N12" s="2"/>
    </row>
    <row r="13" spans="1:14" ht="15">
      <c r="A13" s="2" t="s">
        <v>8</v>
      </c>
      <c r="B13" s="1">
        <v>1000</v>
      </c>
      <c r="C13" s="1" t="s">
        <v>63</v>
      </c>
      <c r="D13" s="1">
        <v>200</v>
      </c>
      <c r="E13" s="1" t="s">
        <v>66</v>
      </c>
      <c r="F13" s="4">
        <v>5.64</v>
      </c>
      <c r="G13" s="4">
        <f>B13*0.000001*D13^2</f>
        <v>40</v>
      </c>
      <c r="H13" s="1">
        <v>220</v>
      </c>
      <c r="I13" s="1" t="s">
        <v>63</v>
      </c>
      <c r="J13" s="1">
        <v>450</v>
      </c>
      <c r="K13" s="1" t="s">
        <v>66</v>
      </c>
      <c r="L13" s="4">
        <v>6.27</v>
      </c>
      <c r="M13" s="4">
        <f>H13*0.000001*J13^2</f>
        <v>44.55</v>
      </c>
      <c r="N13" s="2"/>
    </row>
    <row r="14" spans="1:14" ht="15">
      <c r="A14" s="2" t="s">
        <v>9</v>
      </c>
      <c r="B14" s="1">
        <v>1</v>
      </c>
      <c r="C14" s="1" t="s">
        <v>63</v>
      </c>
      <c r="D14" s="1">
        <v>250</v>
      </c>
      <c r="E14" s="1" t="s">
        <v>66</v>
      </c>
      <c r="F14" s="4">
        <v>0.918</v>
      </c>
      <c r="G14" s="4">
        <f>B14*0.000001*D14^2</f>
        <v>0.0625</v>
      </c>
      <c r="H14" s="1">
        <v>4.7</v>
      </c>
      <c r="I14" s="1" t="s">
        <v>63</v>
      </c>
      <c r="J14" s="1">
        <v>250</v>
      </c>
      <c r="K14" s="1" t="s">
        <v>66</v>
      </c>
      <c r="L14" s="4">
        <v>1.98</v>
      </c>
      <c r="M14" s="4">
        <f>H14*0.000001*J14^2</f>
        <v>0.29375</v>
      </c>
      <c r="N14" s="2"/>
    </row>
    <row r="15" spans="1:14" ht="15">
      <c r="A15" s="2" t="s">
        <v>60</v>
      </c>
      <c r="B15" s="1">
        <v>25</v>
      </c>
      <c r="C15" s="1" t="s">
        <v>25</v>
      </c>
      <c r="F15" s="4">
        <v>1.84</v>
      </c>
      <c r="G15" s="4">
        <f>B15</f>
        <v>25</v>
      </c>
      <c r="H15" s="1">
        <v>50</v>
      </c>
      <c r="I15" s="1" t="s">
        <v>25</v>
      </c>
      <c r="K15" s="1" t="s">
        <v>25</v>
      </c>
      <c r="L15" s="4">
        <v>2.64</v>
      </c>
      <c r="M15" s="4">
        <f>H15</f>
        <v>50</v>
      </c>
      <c r="N15" s="2"/>
    </row>
    <row r="16" spans="1:14" ht="15">
      <c r="A16" s="2" t="s">
        <v>11</v>
      </c>
      <c r="B16" s="1">
        <v>200</v>
      </c>
      <c r="C16" s="1" t="s">
        <v>26</v>
      </c>
      <c r="D16" s="1">
        <v>73</v>
      </c>
      <c r="E16" s="1" t="s">
        <v>62</v>
      </c>
      <c r="F16" s="4">
        <v>101</v>
      </c>
      <c r="G16" s="4">
        <f>B16*0.000001*D16^2</f>
        <v>1.0657999999999999</v>
      </c>
      <c r="H16" s="1">
        <v>1800</v>
      </c>
      <c r="I16" s="1" t="s">
        <v>26</v>
      </c>
      <c r="J16" s="1">
        <v>12.9</v>
      </c>
      <c r="K16" s="1" t="s">
        <v>62</v>
      </c>
      <c r="L16" s="4">
        <v>57.5</v>
      </c>
      <c r="M16" s="4">
        <f>H16*0.000001*J16^2</f>
        <v>0.29953799999999997</v>
      </c>
      <c r="N16" s="2"/>
    </row>
    <row r="17" spans="1:14" ht="15">
      <c r="A17" s="2" t="s">
        <v>108</v>
      </c>
      <c r="B17" s="1">
        <v>100</v>
      </c>
      <c r="C17" s="1" t="s">
        <v>62</v>
      </c>
      <c r="D17" s="1">
        <v>270</v>
      </c>
      <c r="E17" s="1" t="s">
        <v>66</v>
      </c>
      <c r="F17" s="4">
        <v>36</v>
      </c>
      <c r="G17" s="4">
        <f>B17*D17</f>
        <v>27000</v>
      </c>
      <c r="H17" s="1">
        <v>1</v>
      </c>
      <c r="I17" s="1" t="s">
        <v>62</v>
      </c>
      <c r="J17" s="1">
        <v>212</v>
      </c>
      <c r="K17" s="1" t="s">
        <v>66</v>
      </c>
      <c r="L17" s="4">
        <v>6.5</v>
      </c>
      <c r="M17" s="4">
        <f>H17*J17</f>
        <v>212</v>
      </c>
      <c r="N17" s="2"/>
    </row>
    <row r="18" spans="1:14" ht="15">
      <c r="A18" s="2" t="s">
        <v>12</v>
      </c>
      <c r="B18" s="1">
        <v>30</v>
      </c>
      <c r="C18" s="1" t="s">
        <v>62</v>
      </c>
      <c r="D18" s="1">
        <v>240</v>
      </c>
      <c r="E18" s="1" t="s">
        <v>67</v>
      </c>
      <c r="F18" s="4">
        <v>8.04</v>
      </c>
      <c r="G18" s="4">
        <f>B18*D18</f>
        <v>7200</v>
      </c>
      <c r="H18" s="1">
        <v>50</v>
      </c>
      <c r="I18" s="1" t="s">
        <v>62</v>
      </c>
      <c r="J18" s="1">
        <v>480</v>
      </c>
      <c r="K18" s="1" t="s">
        <v>67</v>
      </c>
      <c r="L18" s="4">
        <v>20.2</v>
      </c>
      <c r="M18" s="4">
        <f>H18*J18</f>
        <v>24000</v>
      </c>
      <c r="N18" s="2"/>
    </row>
    <row r="19" spans="1:14" ht="15">
      <c r="A19" s="1" t="s">
        <v>13</v>
      </c>
      <c r="B19" s="1">
        <v>300</v>
      </c>
      <c r="C19" s="1" t="s">
        <v>25</v>
      </c>
      <c r="F19" s="4">
        <v>25</v>
      </c>
      <c r="G19" s="4">
        <f>B19</f>
        <v>300</v>
      </c>
      <c r="H19" s="1">
        <v>600</v>
      </c>
      <c r="I19" s="1" t="s">
        <v>25</v>
      </c>
      <c r="L19" s="4">
        <v>50</v>
      </c>
      <c r="M19" s="4">
        <f>H19</f>
        <v>600</v>
      </c>
      <c r="N19" s="2"/>
    </row>
    <row r="20" spans="6:14" ht="15">
      <c r="F20" s="4"/>
      <c r="L20" s="4"/>
      <c r="N20" s="2"/>
    </row>
    <row r="21" spans="1:13" ht="15.75" thickBot="1">
      <c r="A21" s="83" t="s">
        <v>109</v>
      </c>
      <c r="B21" s="51" t="s">
        <v>153</v>
      </c>
      <c r="C21" s="51"/>
      <c r="D21" s="51"/>
      <c r="E21" s="51"/>
      <c r="F21" s="51"/>
      <c r="G21" s="53"/>
      <c r="H21" s="51"/>
      <c r="I21" s="51"/>
      <c r="J21" s="51"/>
      <c r="K21" s="51"/>
      <c r="L21" s="51"/>
      <c r="M21" s="53"/>
    </row>
    <row r="22" spans="1:7" ht="15">
      <c r="A22" s="33" t="s">
        <v>101</v>
      </c>
      <c r="B22" s="1" t="s">
        <v>128</v>
      </c>
      <c r="F22" s="34">
        <v>3</v>
      </c>
      <c r="G22" s="4" t="s">
        <v>100</v>
      </c>
    </row>
    <row r="23" spans="1:8" ht="15">
      <c r="A23" s="1" t="s">
        <v>93</v>
      </c>
      <c r="B23" s="1" t="s">
        <v>128</v>
      </c>
      <c r="D23" s="1" t="s">
        <v>132</v>
      </c>
      <c r="F23" s="34">
        <v>4</v>
      </c>
      <c r="G23" s="4" t="s">
        <v>100</v>
      </c>
      <c r="H23" s="1" t="s">
        <v>147</v>
      </c>
    </row>
    <row r="24" spans="1:8" ht="15">
      <c r="A24" s="1" t="s">
        <v>130</v>
      </c>
      <c r="B24" s="1" t="s">
        <v>128</v>
      </c>
      <c r="D24" s="1" t="s">
        <v>146</v>
      </c>
      <c r="F24" s="34">
        <v>1.5</v>
      </c>
      <c r="G24" s="4" t="s">
        <v>100</v>
      </c>
      <c r="H24" s="1" t="s">
        <v>148</v>
      </c>
    </row>
    <row r="25" spans="1:8" ht="15">
      <c r="A25" s="1" t="s">
        <v>131</v>
      </c>
      <c r="B25" s="1" t="s">
        <v>128</v>
      </c>
      <c r="D25" s="1" t="s">
        <v>133</v>
      </c>
      <c r="F25" s="34">
        <v>2.5</v>
      </c>
      <c r="G25" s="4" t="s">
        <v>100</v>
      </c>
      <c r="H25" s="1" t="s">
        <v>148</v>
      </c>
    </row>
    <row r="26" spans="1:8" ht="15">
      <c r="A26" s="1" t="s">
        <v>94</v>
      </c>
      <c r="B26" s="1" t="s">
        <v>128</v>
      </c>
      <c r="D26" s="1" t="s">
        <v>134</v>
      </c>
      <c r="F26" s="34">
        <v>0.59</v>
      </c>
      <c r="G26" s="4" t="s">
        <v>100</v>
      </c>
      <c r="H26" s="62" t="s">
        <v>144</v>
      </c>
    </row>
    <row r="27" spans="1:8" ht="15">
      <c r="A27" s="1" t="s">
        <v>141</v>
      </c>
      <c r="B27" s="1" t="s">
        <v>128</v>
      </c>
      <c r="D27" s="1" t="s">
        <v>145</v>
      </c>
      <c r="F27" s="58">
        <v>6.2</v>
      </c>
      <c r="G27" s="4" t="s">
        <v>100</v>
      </c>
      <c r="H27" s="61" t="s">
        <v>167</v>
      </c>
    </row>
    <row r="28" spans="1:8" ht="15">
      <c r="A28" s="1" t="s">
        <v>95</v>
      </c>
      <c r="B28" s="1" t="s">
        <v>128</v>
      </c>
      <c r="F28" s="34">
        <v>0.66</v>
      </c>
      <c r="G28" s="4" t="s">
        <v>100</v>
      </c>
      <c r="H28" s="1" t="s">
        <v>149</v>
      </c>
    </row>
    <row r="29" spans="1:7" ht="15">
      <c r="A29" s="1" t="s">
        <v>92</v>
      </c>
      <c r="B29" s="1" t="s">
        <v>128</v>
      </c>
      <c r="F29" s="34">
        <v>2</v>
      </c>
      <c r="G29" s="4" t="s">
        <v>100</v>
      </c>
    </row>
    <row r="30" spans="1:7" ht="15">
      <c r="A30" s="1" t="s">
        <v>96</v>
      </c>
      <c r="B30" s="1" t="s">
        <v>128</v>
      </c>
      <c r="F30" s="34">
        <v>26</v>
      </c>
      <c r="G30" s="4" t="s">
        <v>100</v>
      </c>
    </row>
    <row r="31" spans="1:7" ht="15">
      <c r="A31" s="1" t="s">
        <v>110</v>
      </c>
      <c r="B31" s="1" t="s">
        <v>127</v>
      </c>
      <c r="F31" s="57">
        <v>0.0077</v>
      </c>
      <c r="G31" s="4" t="s">
        <v>125</v>
      </c>
    </row>
    <row r="32" spans="1:7" ht="15">
      <c r="A32" s="1" t="s">
        <v>97</v>
      </c>
      <c r="B32" s="1" t="s">
        <v>127</v>
      </c>
      <c r="F32" s="57">
        <v>0.0077</v>
      </c>
      <c r="G32" s="4" t="s">
        <v>125</v>
      </c>
    </row>
    <row r="33" spans="1:7" ht="15">
      <c r="A33" s="1" t="s">
        <v>98</v>
      </c>
      <c r="B33" s="1" t="s">
        <v>127</v>
      </c>
      <c r="F33" s="57">
        <v>0.0155</v>
      </c>
      <c r="G33" s="4" t="s">
        <v>125</v>
      </c>
    </row>
    <row r="34" spans="1:7" ht="15">
      <c r="A34" s="1" t="s">
        <v>99</v>
      </c>
      <c r="B34" s="1" t="s">
        <v>127</v>
      </c>
      <c r="F34" s="57">
        <v>0.0233</v>
      </c>
      <c r="G34" s="4" t="s">
        <v>125</v>
      </c>
    </row>
    <row r="35" spans="1:7" ht="15">
      <c r="A35" s="1" t="s">
        <v>119</v>
      </c>
      <c r="B35" s="1" t="s">
        <v>126</v>
      </c>
      <c r="F35" s="57">
        <v>0.0023</v>
      </c>
      <c r="G35" s="4" t="s">
        <v>120</v>
      </c>
    </row>
    <row r="36" spans="1:7" ht="15">
      <c r="A36" s="1" t="s">
        <v>104</v>
      </c>
      <c r="B36" s="1" t="s">
        <v>129</v>
      </c>
      <c r="F36" s="32">
        <v>0.35</v>
      </c>
      <c r="G36" s="4" t="s">
        <v>102</v>
      </c>
    </row>
    <row r="37" spans="1:7" ht="15">
      <c r="A37" s="1" t="s">
        <v>103</v>
      </c>
      <c r="B37" s="1" t="s">
        <v>129</v>
      </c>
      <c r="F37" s="32">
        <v>1</v>
      </c>
      <c r="G37" s="4" t="s">
        <v>102</v>
      </c>
    </row>
  </sheetData>
  <printOptions/>
  <pageMargins left="0.5" right="0.5" top="0.5" bottom="0.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 J. Pitel</dc:creator>
  <cp:keywords/>
  <dc:description/>
  <cp:lastModifiedBy>spekarek</cp:lastModifiedBy>
  <dcterms:created xsi:type="dcterms:W3CDTF">2002-09-22T00:24:23Z</dcterms:created>
  <dcterms:modified xsi:type="dcterms:W3CDTF">2005-03-30T14:33:28Z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